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25" windowHeight="9645" activeTab="3"/>
  </bookViews>
  <sheets>
    <sheet name="Creditos" sheetId="1" r:id="rId1"/>
    <sheet name="Datos" sheetId="2" r:id="rId2"/>
    <sheet name="Descripcion Variables" sheetId="3" r:id="rId3"/>
    <sheet name="Otras variables medidas" sheetId="4" r:id="rId4"/>
  </sheets>
  <definedNames/>
  <calcPr fullCalcOnLoad="1"/>
</workbook>
</file>

<file path=xl/sharedStrings.xml><?xml version="1.0" encoding="utf-8"?>
<sst xmlns="http://schemas.openxmlformats.org/spreadsheetml/2006/main" count="582" uniqueCount="167">
  <si>
    <t>Especie</t>
  </si>
  <si>
    <t>Núm</t>
  </si>
  <si>
    <t>Etiq</t>
  </si>
  <si>
    <t>Tipo</t>
  </si>
  <si>
    <t>Altura (m)</t>
  </si>
  <si>
    <t>Diámetro tallo 1 (mm)</t>
  </si>
  <si>
    <t>Diámetro tallo 2 (mm)</t>
  </si>
  <si>
    <t>Media diámetro tallo (mm)</t>
  </si>
  <si>
    <t>Altura copa (cm)</t>
  </si>
  <si>
    <t>Diámetro copa 1 (cm)</t>
  </si>
  <si>
    <t>Diámetro copa 2 (cm)</t>
  </si>
  <si>
    <t>Media diámetro copa (cm)</t>
  </si>
  <si>
    <t>Volumen copa (L)</t>
  </si>
  <si>
    <t>Volumen tallo (L)</t>
  </si>
  <si>
    <t>Volumen total tallo/especie (L)</t>
  </si>
  <si>
    <t>Porcentaje (%)</t>
  </si>
  <si>
    <t>pi</t>
  </si>
  <si>
    <t>Acer monspessulanum</t>
  </si>
  <si>
    <t>A</t>
  </si>
  <si>
    <t>Arbutus unedo</t>
  </si>
  <si>
    <t>Celtis australis</t>
  </si>
  <si>
    <t>Ceratonia silicua</t>
  </si>
  <si>
    <t>Chamaerops humilis</t>
  </si>
  <si>
    <t>M</t>
  </si>
  <si>
    <t>Cistus albidus</t>
  </si>
  <si>
    <t>Cistus crispus</t>
  </si>
  <si>
    <t>Cistus ladanifer</t>
  </si>
  <si>
    <t>Cistus salvifolius</t>
  </si>
  <si>
    <t>Crataegus monogyna</t>
  </si>
  <si>
    <t>Fraxinus angustifolia</t>
  </si>
  <si>
    <t>Juniperus oxycedrus</t>
  </si>
  <si>
    <t>Lavandula stoechas</t>
  </si>
  <si>
    <t>Marrubium vulgare</t>
  </si>
  <si>
    <t>Myrtus communis</t>
  </si>
  <si>
    <t>Nerium oleander</t>
  </si>
  <si>
    <t>Olea europea var. sylvestris</t>
  </si>
  <si>
    <t>Phlomis purpurea</t>
  </si>
  <si>
    <t>Phyllirea angustifolia</t>
  </si>
  <si>
    <t>Phyllirea latifolia</t>
  </si>
  <si>
    <t>Pinus pinea</t>
  </si>
  <si>
    <t>Pistacia lentiscus</t>
  </si>
  <si>
    <t>Pistacia terebinthus</t>
  </si>
  <si>
    <t>Populus alba</t>
  </si>
  <si>
    <t>Populus nigra</t>
  </si>
  <si>
    <t>Pyrus bourgaeana</t>
  </si>
  <si>
    <t>Quercus coccifera</t>
  </si>
  <si>
    <t>Quercus faginea</t>
  </si>
  <si>
    <t>Quercus ilex subsp. ballota</t>
  </si>
  <si>
    <t>Quercus suber</t>
  </si>
  <si>
    <t>Rhamnus alaternus</t>
  </si>
  <si>
    <t>Rhamnus lycioides</t>
  </si>
  <si>
    <t>Rosmarinus officinalis</t>
  </si>
  <si>
    <t>Salix purpurea</t>
  </si>
  <si>
    <t>Smilax aspera</t>
  </si>
  <si>
    <t>Tamarix gallica</t>
  </si>
  <si>
    <t>Teucrium fruticans</t>
  </si>
  <si>
    <t>Ulmus minor</t>
  </si>
  <si>
    <t>Viburnum tinus</t>
  </si>
  <si>
    <t>Vitex agnus-castus</t>
  </si>
  <si>
    <t>Total Área proyectada (cm2)</t>
  </si>
  <si>
    <t>Total Área proyectada (m2)</t>
  </si>
  <si>
    <t>Sup Sept 2016</t>
  </si>
  <si>
    <t>?</t>
  </si>
  <si>
    <t>Cobertura vegetal</t>
  </si>
  <si>
    <t>Densidad</t>
  </si>
  <si>
    <t>Diversidad</t>
  </si>
  <si>
    <t>Riqueza de especies</t>
  </si>
  <si>
    <t>Sumidero de carbono</t>
  </si>
  <si>
    <t xml:space="preserve">Supervivencia </t>
  </si>
  <si>
    <t>VARIABLES</t>
  </si>
  <si>
    <t>Descripción</t>
  </si>
  <si>
    <t>Cálculo</t>
  </si>
  <si>
    <t xml:space="preserve">Se calcula sumando el área proyectada de cada individuo y sumándola por especie. </t>
  </si>
  <si>
    <t>Se define como la capa de vegetación natural que ocupa la superficie terrestre y se expresa en tanto por ciento.</t>
  </si>
  <si>
    <t xml:space="preserve">Se obtiene calculando el número de individuos por unidad de superficie. </t>
  </si>
  <si>
    <t>Es el número de especies distintas que se encuentran en un área determinada</t>
  </si>
  <si>
    <t>Se calcula contando el número de especies.</t>
  </si>
  <si>
    <t>Se calcula multiplicando la suma del volumen del tallo de todos los individuos de cada especie por su densidad de madera específica y por un porcentaje de fijación del carbono del 50% (en proporción sería por 0,5).</t>
  </si>
  <si>
    <t xml:space="preserve">Es la capacidad de los organismos de mantenerse con vida ante situaciones adversas. </t>
  </si>
  <si>
    <t>Se obtiene registrando el número de individuos vivos y comparándolos con los registros anteriores.</t>
  </si>
  <si>
    <t>B</t>
  </si>
  <si>
    <t>C</t>
  </si>
  <si>
    <t>D</t>
  </si>
  <si>
    <t>COLUMNA</t>
  </si>
  <si>
    <t>VARIABLE</t>
  </si>
  <si>
    <t>DESCRIPCION</t>
  </si>
  <si>
    <t>CALCULO</t>
  </si>
  <si>
    <t>UNIDADES</t>
  </si>
  <si>
    <t>E</t>
  </si>
  <si>
    <t>F</t>
  </si>
  <si>
    <t>G</t>
  </si>
  <si>
    <t>H</t>
  </si>
  <si>
    <t>I</t>
  </si>
  <si>
    <t>J</t>
  </si>
  <si>
    <t>K</t>
  </si>
  <si>
    <t>L</t>
  </si>
  <si>
    <t>N</t>
  </si>
  <si>
    <t>o</t>
  </si>
  <si>
    <t>P</t>
  </si>
  <si>
    <t>Q</t>
  </si>
  <si>
    <t>R</t>
  </si>
  <si>
    <t>S</t>
  </si>
  <si>
    <t>T</t>
  </si>
  <si>
    <t>U</t>
  </si>
  <si>
    <t>V</t>
  </si>
  <si>
    <t>Especie a la que pertenece el individuo de estudio.</t>
  </si>
  <si>
    <t>Número que aparecía en la etiqueta utilizada en la plantación inicial.</t>
  </si>
  <si>
    <t>Número de la etiqueta nueva utilizada para identificar a los individuos.</t>
  </si>
  <si>
    <t>Indica si el individuo de estudio es árbol o matorral.</t>
  </si>
  <si>
    <t>Indica si el individuo de estudio estaba vivo (1) o muerto (0).</t>
  </si>
  <si>
    <t>m</t>
  </si>
  <si>
    <t>mm</t>
  </si>
  <si>
    <t>cm</t>
  </si>
  <si>
    <r>
      <t>cm</t>
    </r>
    <r>
      <rPr>
        <vertAlign val="superscript"/>
        <sz val="11"/>
        <color indexed="8"/>
        <rFont val="Calibri"/>
        <family val="2"/>
      </rPr>
      <t>3</t>
    </r>
  </si>
  <si>
    <r>
      <t>cm</t>
    </r>
    <r>
      <rPr>
        <vertAlign val="superscript"/>
        <sz val="11"/>
        <color indexed="8"/>
        <rFont val="Calibri"/>
        <family val="2"/>
      </rPr>
      <t>2</t>
    </r>
  </si>
  <si>
    <t xml:space="preserve">Altura </t>
  </si>
  <si>
    <t xml:space="preserve">Diámetro tallo 1 </t>
  </si>
  <si>
    <t xml:space="preserve">Diámetro tallo 2 </t>
  </si>
  <si>
    <t xml:space="preserve">Media diámetro tallo </t>
  </si>
  <si>
    <t xml:space="preserve">Altura copa </t>
  </si>
  <si>
    <t xml:space="preserve">Diámetro copa 2 </t>
  </si>
  <si>
    <t xml:space="preserve">Diámetro copa 1 </t>
  </si>
  <si>
    <t xml:space="preserve">Media diámetro copa </t>
  </si>
  <si>
    <t xml:space="preserve">Volumen copa </t>
  </si>
  <si>
    <t xml:space="preserve">Volumen tallo </t>
  </si>
  <si>
    <t xml:space="preserve">Volumen total tallo/especie </t>
  </si>
  <si>
    <t xml:space="preserve">Area proyectada </t>
  </si>
  <si>
    <t xml:space="preserve">Suma area proyectada </t>
  </si>
  <si>
    <t>Distancia desde el suelo hasta lo alto de la copa del individuo de estudio.</t>
  </si>
  <si>
    <t>Medida del diámetro basal del individuo de estudio a una distancia de 10 cm del suelo (las medidas 1 y 2 del diámetro basal de cada individuo se toman en dirección perpendicular).</t>
  </si>
  <si>
    <t>Distancia desde la primera rama basal hasta lo alto de la copa  del individuo de estudio.</t>
  </si>
  <si>
    <t>Medida del diámetro de la copa del individuo de estudio usando las ramas más inferiores (las medidas del diámetro de la cop 1 y 2 se toman en dirección perpendicular).</t>
  </si>
  <si>
    <t>Para obtener el volumen de la copa se utilizó el volumen de un cilindro.</t>
  </si>
  <si>
    <t>Para obtener el volumen del tallo se utilizó el volumen de un cono.</t>
  </si>
  <si>
    <t>Volumen de la copa expresado en litros (L).</t>
  </si>
  <si>
    <t>Volumen del cono expresado en litros (L).</t>
  </si>
  <si>
    <t>Sumatorio del volumen del tallo de todos los individuos de cada especie.</t>
  </si>
  <si>
    <t>Superfice de terreno ocupada por la proyección horizontal de la copa de cada individuo.</t>
  </si>
  <si>
    <t>Sumatorio del área proyectada de todos los individuos de cada especie</t>
  </si>
  <si>
    <r>
      <t>π · r</t>
    </r>
    <r>
      <rPr>
        <vertAlign val="superscript"/>
        <sz val="11"/>
        <color indexed="8"/>
        <rFont val="Calibri"/>
        <family val="2"/>
      </rPr>
      <t>2</t>
    </r>
  </si>
  <si>
    <r>
      <t>∑ (π · r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</t>
    </r>
  </si>
  <si>
    <t>Porcentaje de área proyectada de cada especie con respecto a la cobertura total.</t>
  </si>
  <si>
    <t>Proporción de área proyectada de cada especie con respecto a la cobertura total.</t>
  </si>
  <si>
    <t>Se compara el número de individuos vivos con el número de individuos del último registro (en este caso en primavera de 2016).</t>
  </si>
  <si>
    <t>Medida representada como 'h' en la imagen de la izquierda.</t>
  </si>
  <si>
    <t>Medida representada como 'db' en la imagen de la izquierda (sería db 2).</t>
  </si>
  <si>
    <t>Medida representada como 'db' en la imagen de la izquierda (sería db 1).</t>
  </si>
  <si>
    <t>Suma del db 1 y db 2 del individuo de estudio.</t>
  </si>
  <si>
    <t>Medida representada como 'hc' en la imagen de la izquierda.</t>
  </si>
  <si>
    <t>Suma del área proyectada de todos los individuos de una especie / Total del área proyectada de todos los individuos</t>
  </si>
  <si>
    <t>pi / 100</t>
  </si>
  <si>
    <t>Medida representada como 'dc' en la imagen de la izquierda (sería dc 1).</t>
  </si>
  <si>
    <t>Medida representada como 'dc' en la imagen de la izquierda (sería dc 2).</t>
  </si>
  <si>
    <t>Suma del dc 1 y dc 2 del individuo de estudio.</t>
  </si>
  <si>
    <r>
      <t>Volumen copa (cm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)</t>
    </r>
  </si>
  <si>
    <r>
      <t>Volumen tallo (cm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)</t>
    </r>
  </si>
  <si>
    <r>
      <t>Area proyectada (cm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</si>
  <si>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r>
      <t>Suma area proyectada (cm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</si>
  <si>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t>Media del diámetro del tallo 1 y del diámetro del tallo 2 del individuo de estudio.</t>
  </si>
  <si>
    <t>Media de los diámetros 1 y 2 de la copa del individuo de estudio.</t>
  </si>
  <si>
    <t xml:space="preserve">Volumen total de tallo de una especie </t>
  </si>
  <si>
    <t>Numero de inviduos por superficie</t>
  </si>
  <si>
    <t>Nos da una idea de la heterogeneidad</t>
  </si>
  <si>
    <t>Indice de Shanon-Wiener</t>
  </si>
  <si>
    <t>Representa la capacidad de almacenamiento de carbono, en este caso del tallo principal</t>
  </si>
  <si>
    <r>
      <t>π · r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· h</t>
    </r>
  </si>
  <si>
    <r>
      <t>(1/3) · π · r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· h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</si>
</sst>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4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4" fillId="33" borderId="10" xfId="5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2" fontId="0" fillId="33" borderId="10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33" fillId="33" borderId="10" xfId="46" applyFill="1" applyBorder="1" applyAlignment="1">
      <alignment horizontal="center" vertical="center"/>
    </xf>
    <xf numFmtId="172" fontId="0" fillId="33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2" fontId="0" fillId="0" borderId="12" xfId="0" applyNumberFormat="1" applyFont="1" applyFill="1" applyBorder="1" applyAlignment="1">
      <alignment horizontal="center" vertical="center"/>
    </xf>
    <xf numFmtId="173" fontId="0" fillId="0" borderId="11" xfId="0" applyNumberFormat="1" applyFont="1" applyFill="1" applyBorder="1" applyAlignment="1">
      <alignment horizontal="center" vertical="center"/>
    </xf>
    <xf numFmtId="173" fontId="0" fillId="33" borderId="11" xfId="0" applyNumberFormat="1" applyFont="1" applyFill="1" applyBorder="1" applyAlignment="1">
      <alignment horizontal="center" vertical="center"/>
    </xf>
    <xf numFmtId="0" fontId="4" fillId="33" borderId="10" xfId="51" applyFont="1" applyFill="1" applyBorder="1" applyAlignment="1">
      <alignment horizontal="center" vertical="center"/>
    </xf>
    <xf numFmtId="0" fontId="4" fillId="0" borderId="10" xfId="51" applyFont="1" applyFill="1" applyBorder="1" applyAlignment="1">
      <alignment horizontal="center" vertical="center"/>
    </xf>
    <xf numFmtId="0" fontId="33" fillId="0" borderId="10" xfId="46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173" fontId="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3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76200</xdr:rowOff>
    </xdr:from>
    <xdr:to>
      <xdr:col>7</xdr:col>
      <xdr:colOff>638175</xdr:colOff>
      <xdr:row>19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266700"/>
          <a:ext cx="5848350" cy="34956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 datos de este fichero corresponden al trabajo de Fin de Grado realizado por Blanca Rodriguez Linares y dirigido por Rafael Villar Montero y Diego Jordano Barbudo del Area de Ecología (Dpto de Botánica, Ecología y Fisiología Vegetal).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se quiere utilizar estos datos para alguna publicacion, deben ponerse en contacto con los autores: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Blanca Rodriguez Linares (</a:t>
          </a:r>
          <a:r>
            <a:rPr lang="en-US" cap="none" sz="1100" b="0" i="0" u="none" baseline="0">
              <a:solidFill>
                <a:srgbClr val="3366FF"/>
              </a:solidFill>
              <a:latin typeface="Calibri"/>
              <a:ea typeface="Calibri"/>
              <a:cs typeface="Calibri"/>
            </a:rPr>
            <a:t>blancarodri_3@hotmail.com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Rafael Villar Montero (</a:t>
          </a:r>
          <a:r>
            <a:rPr lang="en-US" cap="none" sz="1100" b="0" i="0" u="none" baseline="0">
              <a:solidFill>
                <a:srgbClr val="3366FF"/>
              </a:solidFill>
              <a:latin typeface="Calibri"/>
              <a:ea typeface="Calibri"/>
              <a:cs typeface="Calibri"/>
            </a:rPr>
            <a:t>rafael.villar@uco.es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Diego Jordano Barbudo (</a:t>
          </a:r>
          <a:r>
            <a:rPr lang="en-US" cap="none" sz="1100" b="0" i="0" u="none" baseline="0">
              <a:solidFill>
                <a:srgbClr val="3366FF"/>
              </a:solidFill>
              <a:latin typeface="Calibri"/>
              <a:ea typeface="Calibri"/>
              <a:cs typeface="Calibri"/>
            </a:rPr>
            <a:t>bv1jobad@uco.es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 datos de los individuos se tomaron durante los meses de Enero-Mayo de 2016. La supervivencia se midió en Septiembre 2016.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algunos indiduos no se pudieron tomar algunas medidas, por lo que aparece sin datos en esas variables.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Forma de citar: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Rodríguez Linares B. (2016). Evaluación del Bosque Universitario de la Universidad de Córdoba. Trabajo de Fin de Grado. Facultad de Ciencias, Universidad de Córdoba.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2</xdr:row>
      <xdr:rowOff>19050</xdr:rowOff>
    </xdr:from>
    <xdr:to>
      <xdr:col>10</xdr:col>
      <xdr:colOff>304800</xdr:colOff>
      <xdr:row>12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82450" y="400050"/>
          <a:ext cx="3114675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11.421875" defaultRowHeight="15"/>
  <sheetData/>
  <sheetProtection/>
  <printOptions/>
  <pageMargins left="0.39" right="0.29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215"/>
  <sheetViews>
    <sheetView zoomScale="90" zoomScaleNormal="90" zoomScalePageLayoutView="0" workbookViewId="0" topLeftCell="A1">
      <pane ySplit="1" topLeftCell="A186" activePane="bottomLeft" state="frozen"/>
      <selection pane="topLeft" activeCell="A1" sqref="A1"/>
      <selection pane="bottomLeft" activeCell="S215" sqref="S215"/>
    </sheetView>
  </sheetViews>
  <sheetFormatPr defaultColWidth="11.421875" defaultRowHeight="15"/>
  <cols>
    <col min="1" max="1" width="22.28125" style="23" customWidth="1"/>
    <col min="2" max="4" width="5.57421875" style="24" customWidth="1"/>
    <col min="5" max="5" width="7.8515625" style="24" customWidth="1"/>
    <col min="6" max="9" width="11.00390625" style="24" customWidth="1"/>
    <col min="10" max="10" width="8.8515625" style="24" customWidth="1"/>
    <col min="11" max="13" width="11.00390625" style="24" customWidth="1"/>
    <col min="14" max="14" width="12.421875" style="24" customWidth="1"/>
    <col min="15" max="17" width="11.00390625" style="24" customWidth="1"/>
    <col min="18" max="18" width="10.00390625" style="24" customWidth="1"/>
    <col min="19" max="20" width="12.7109375" style="24" customWidth="1"/>
    <col min="21" max="21" width="11.140625" style="24" customWidth="1"/>
    <col min="22" max="24" width="11.00390625" style="24" customWidth="1"/>
    <col min="25" max="16384" width="11.00390625" style="23" customWidth="1"/>
  </cols>
  <sheetData>
    <row r="1" spans="1:88" s="4" customFormat="1" ht="44.25" customHeight="1">
      <c r="A1" s="8" t="s">
        <v>0</v>
      </c>
      <c r="B1" s="8" t="s">
        <v>1</v>
      </c>
      <c r="C1" s="8" t="s">
        <v>2</v>
      </c>
      <c r="D1" s="8" t="s">
        <v>3</v>
      </c>
      <c r="E1" s="10" t="s">
        <v>61</v>
      </c>
      <c r="F1" s="8" t="s">
        <v>4</v>
      </c>
      <c r="G1" s="9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10" t="s">
        <v>11</v>
      </c>
      <c r="N1" s="11" t="s">
        <v>154</v>
      </c>
      <c r="O1" s="11" t="s">
        <v>155</v>
      </c>
      <c r="P1" s="11" t="s">
        <v>12</v>
      </c>
      <c r="Q1" s="12" t="s">
        <v>13</v>
      </c>
      <c r="R1" s="13" t="s">
        <v>14</v>
      </c>
      <c r="S1" s="14" t="s">
        <v>156</v>
      </c>
      <c r="T1" s="15" t="s">
        <v>157</v>
      </c>
      <c r="U1" s="10" t="s">
        <v>15</v>
      </c>
      <c r="V1" s="16" t="s">
        <v>16</v>
      </c>
      <c r="W1" s="17"/>
      <c r="X1" s="37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</row>
    <row r="2" spans="1:88" s="30" customFormat="1" ht="15">
      <c r="A2" s="25" t="s">
        <v>17</v>
      </c>
      <c r="B2" s="27">
        <v>6</v>
      </c>
      <c r="C2" s="27">
        <v>24</v>
      </c>
      <c r="D2" s="28" t="s">
        <v>18</v>
      </c>
      <c r="E2" s="28">
        <v>1</v>
      </c>
      <c r="F2" s="32">
        <v>2.15</v>
      </c>
      <c r="G2" s="27">
        <v>36.88</v>
      </c>
      <c r="H2" s="27">
        <v>37.12</v>
      </c>
      <c r="I2" s="27">
        <f aca="true" t="shared" si="0" ref="I2:I17">AVERAGE(G2,H2)</f>
        <v>37</v>
      </c>
      <c r="J2" s="38">
        <v>80</v>
      </c>
      <c r="K2" s="27">
        <v>90</v>
      </c>
      <c r="L2" s="27">
        <v>90</v>
      </c>
      <c r="M2" s="27">
        <f>AVERAGE(K2,L2)</f>
        <v>90</v>
      </c>
      <c r="N2" s="39">
        <f aca="true" t="shared" si="1" ref="N2:N17">3.1416*(M2/2)^2*J2</f>
        <v>508939.19999999995</v>
      </c>
      <c r="O2" s="39">
        <f>(1/3)*3.1416*F2*100*(I2/10)^2</f>
        <v>3082.2761200000004</v>
      </c>
      <c r="P2" s="39">
        <f>N2/1000</f>
        <v>508.93919999999997</v>
      </c>
      <c r="Q2" s="32">
        <f>O2/1000</f>
        <v>3.0822761200000004</v>
      </c>
      <c r="R2" s="32"/>
      <c r="S2" s="39">
        <f>3.1416*((M2/2))^2</f>
        <v>6361.74</v>
      </c>
      <c r="T2" s="40"/>
      <c r="U2" s="32"/>
      <c r="V2" s="41"/>
      <c r="W2" s="27"/>
      <c r="X2" s="40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</row>
    <row r="3" spans="1:88" s="30" customFormat="1" ht="15">
      <c r="A3" s="25" t="s">
        <v>17</v>
      </c>
      <c r="B3" s="27">
        <v>3</v>
      </c>
      <c r="C3" s="27">
        <v>41</v>
      </c>
      <c r="D3" s="28" t="s">
        <v>18</v>
      </c>
      <c r="E3" s="28">
        <v>0</v>
      </c>
      <c r="F3" s="32">
        <v>2.3</v>
      </c>
      <c r="G3" s="27">
        <v>24.35</v>
      </c>
      <c r="H3" s="27">
        <v>25.11</v>
      </c>
      <c r="I3" s="27">
        <f t="shared" si="0"/>
        <v>24.73</v>
      </c>
      <c r="J3" s="42"/>
      <c r="K3" s="42"/>
      <c r="L3" s="42"/>
      <c r="M3" s="42"/>
      <c r="N3" s="39">
        <f t="shared" si="1"/>
        <v>0</v>
      </c>
      <c r="O3" s="39">
        <f aca="true" t="shared" si="2" ref="O3:O66">(1/3)*3.1416*F3*100*(I3/10)^2</f>
        <v>1473.0100240239997</v>
      </c>
      <c r="P3" s="39"/>
      <c r="Q3" s="32">
        <f aca="true" t="shared" si="3" ref="Q3:Q17">O3/1000</f>
        <v>1.4730100240239996</v>
      </c>
      <c r="R3" s="32"/>
      <c r="S3" s="39"/>
      <c r="T3" s="40"/>
      <c r="U3" s="32"/>
      <c r="V3" s="41"/>
      <c r="W3" s="27"/>
      <c r="X3" s="40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</row>
    <row r="4" spans="1:88" s="30" customFormat="1" ht="15">
      <c r="A4" s="25" t="s">
        <v>17</v>
      </c>
      <c r="B4" s="27">
        <v>4</v>
      </c>
      <c r="C4" s="27">
        <v>42</v>
      </c>
      <c r="D4" s="28" t="s">
        <v>18</v>
      </c>
      <c r="E4" s="28">
        <v>1</v>
      </c>
      <c r="F4" s="32">
        <v>2.1</v>
      </c>
      <c r="G4" s="27">
        <v>23.79</v>
      </c>
      <c r="H4" s="27">
        <v>23.21</v>
      </c>
      <c r="I4" s="27">
        <f t="shared" si="0"/>
        <v>23.5</v>
      </c>
      <c r="J4" s="38">
        <v>98</v>
      </c>
      <c r="K4" s="27">
        <v>85</v>
      </c>
      <c r="L4" s="27">
        <v>110</v>
      </c>
      <c r="M4" s="27">
        <f aca="true" t="shared" si="4" ref="M4:M17">AVERAGE(K4,L4)</f>
        <v>97.5</v>
      </c>
      <c r="N4" s="39">
        <f t="shared" si="1"/>
        <v>731688.4575</v>
      </c>
      <c r="O4" s="39">
        <f t="shared" si="2"/>
        <v>1214.4640200000001</v>
      </c>
      <c r="P4" s="39">
        <f aca="true" t="shared" si="5" ref="P4:P17">N4/1000</f>
        <v>731.6884575</v>
      </c>
      <c r="Q4" s="32">
        <f t="shared" si="3"/>
        <v>1.21446402</v>
      </c>
      <c r="R4" s="32"/>
      <c r="S4" s="39">
        <f aca="true" t="shared" si="6" ref="S4:S17">3.1416*(M4/2)^2</f>
        <v>7466.20875</v>
      </c>
      <c r="T4" s="40"/>
      <c r="U4" s="32"/>
      <c r="V4" s="41"/>
      <c r="W4" s="27"/>
      <c r="X4" s="40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</row>
    <row r="5" spans="1:88" s="30" customFormat="1" ht="15">
      <c r="A5" s="25" t="s">
        <v>17</v>
      </c>
      <c r="B5" s="27">
        <v>5</v>
      </c>
      <c r="C5" s="27">
        <v>44</v>
      </c>
      <c r="D5" s="28" t="s">
        <v>18</v>
      </c>
      <c r="E5" s="28">
        <v>1</v>
      </c>
      <c r="F5" s="32">
        <v>2.24</v>
      </c>
      <c r="G5" s="27">
        <v>26.83</v>
      </c>
      <c r="H5" s="27">
        <v>26.44</v>
      </c>
      <c r="I5" s="27">
        <f t="shared" si="0"/>
        <v>26.634999999999998</v>
      </c>
      <c r="J5" s="38">
        <v>118</v>
      </c>
      <c r="K5" s="27">
        <v>91</v>
      </c>
      <c r="L5" s="27">
        <v>90</v>
      </c>
      <c r="M5" s="27">
        <f t="shared" si="4"/>
        <v>90.5</v>
      </c>
      <c r="N5" s="39">
        <f t="shared" si="1"/>
        <v>759049.4373</v>
      </c>
      <c r="O5" s="39">
        <f t="shared" si="2"/>
        <v>1664.1139227328</v>
      </c>
      <c r="P5" s="39">
        <f t="shared" si="5"/>
        <v>759.0494373</v>
      </c>
      <c r="Q5" s="32">
        <f t="shared" si="3"/>
        <v>1.6641139227328</v>
      </c>
      <c r="R5" s="32"/>
      <c r="S5" s="39">
        <f t="shared" si="6"/>
        <v>6432.62235</v>
      </c>
      <c r="T5" s="40"/>
      <c r="U5" s="32"/>
      <c r="V5" s="41"/>
      <c r="W5" s="27"/>
      <c r="X5" s="40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</row>
    <row r="6" spans="1:88" s="30" customFormat="1" ht="15">
      <c r="A6" s="25" t="s">
        <v>17</v>
      </c>
      <c r="B6" s="27">
        <v>1</v>
      </c>
      <c r="C6" s="27">
        <v>63</v>
      </c>
      <c r="D6" s="28" t="s">
        <v>18</v>
      </c>
      <c r="E6" s="28">
        <v>0</v>
      </c>
      <c r="F6" s="32">
        <v>2.18</v>
      </c>
      <c r="G6" s="28">
        <v>25.72</v>
      </c>
      <c r="H6" s="28">
        <v>25.4</v>
      </c>
      <c r="I6" s="28">
        <f t="shared" si="0"/>
        <v>25.56</v>
      </c>
      <c r="J6" s="38">
        <v>111</v>
      </c>
      <c r="K6" s="27">
        <v>104</v>
      </c>
      <c r="L6" s="27">
        <v>2</v>
      </c>
      <c r="M6" s="27">
        <f t="shared" si="4"/>
        <v>53</v>
      </c>
      <c r="N6" s="39">
        <f t="shared" si="1"/>
        <v>244886.9346</v>
      </c>
      <c r="O6" s="39">
        <f t="shared" si="2"/>
        <v>1491.4470041856</v>
      </c>
      <c r="P6" s="39">
        <f t="shared" si="5"/>
        <v>244.88693460000002</v>
      </c>
      <c r="Q6" s="32">
        <f t="shared" si="3"/>
        <v>1.4914470041856</v>
      </c>
      <c r="R6" s="32"/>
      <c r="S6" s="39">
        <f t="shared" si="6"/>
        <v>2206.1886</v>
      </c>
      <c r="T6" s="40"/>
      <c r="U6" s="32"/>
      <c r="V6" s="41"/>
      <c r="W6" s="27"/>
      <c r="X6" s="40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</row>
    <row r="7" spans="1:88" s="30" customFormat="1" ht="15">
      <c r="A7" s="25" t="s">
        <v>17</v>
      </c>
      <c r="B7" s="27">
        <v>2</v>
      </c>
      <c r="C7" s="27">
        <v>64</v>
      </c>
      <c r="D7" s="28" t="s">
        <v>18</v>
      </c>
      <c r="E7" s="28">
        <v>1</v>
      </c>
      <c r="F7" s="32">
        <v>2.11</v>
      </c>
      <c r="G7" s="28">
        <v>32.57</v>
      </c>
      <c r="H7" s="28">
        <v>34.38</v>
      </c>
      <c r="I7" s="28">
        <f t="shared" si="0"/>
        <v>33.475</v>
      </c>
      <c r="J7" s="38">
        <v>104</v>
      </c>
      <c r="K7" s="27">
        <v>72</v>
      </c>
      <c r="L7" s="27">
        <v>75</v>
      </c>
      <c r="M7" s="27">
        <f t="shared" si="4"/>
        <v>73.5</v>
      </c>
      <c r="N7" s="39">
        <f t="shared" si="1"/>
        <v>441264.4236</v>
      </c>
      <c r="O7" s="39">
        <f t="shared" si="2"/>
        <v>2476.014936395</v>
      </c>
      <c r="P7" s="39">
        <f t="shared" si="5"/>
        <v>441.2644236</v>
      </c>
      <c r="Q7" s="32">
        <f t="shared" si="3"/>
        <v>2.476014936395</v>
      </c>
      <c r="R7" s="32"/>
      <c r="S7" s="39">
        <f t="shared" si="6"/>
        <v>4242.9271499999995</v>
      </c>
      <c r="T7" s="40"/>
      <c r="U7" s="32"/>
      <c r="V7" s="41"/>
      <c r="W7" s="27"/>
      <c r="X7" s="40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</row>
    <row r="8" spans="1:88" s="30" customFormat="1" ht="15">
      <c r="A8" s="25" t="s">
        <v>17</v>
      </c>
      <c r="B8" s="27">
        <v>3</v>
      </c>
      <c r="C8" s="27">
        <v>78</v>
      </c>
      <c r="D8" s="28" t="s">
        <v>18</v>
      </c>
      <c r="E8" s="28">
        <v>1</v>
      </c>
      <c r="F8" s="32">
        <v>1.65</v>
      </c>
      <c r="G8" s="28">
        <v>19.55</v>
      </c>
      <c r="H8" s="28">
        <v>18.74</v>
      </c>
      <c r="I8" s="28">
        <f t="shared" si="0"/>
        <v>19.145</v>
      </c>
      <c r="J8" s="38">
        <v>80</v>
      </c>
      <c r="K8" s="27">
        <v>91</v>
      </c>
      <c r="L8" s="27">
        <v>90</v>
      </c>
      <c r="M8" s="27">
        <f t="shared" si="4"/>
        <v>90.5</v>
      </c>
      <c r="N8" s="39">
        <f t="shared" si="1"/>
        <v>514609.78799999994</v>
      </c>
      <c r="O8" s="39">
        <f t="shared" si="2"/>
        <v>633.3216274769999</v>
      </c>
      <c r="P8" s="39">
        <f t="shared" si="5"/>
        <v>514.609788</v>
      </c>
      <c r="Q8" s="32">
        <f t="shared" si="3"/>
        <v>0.6333216274769998</v>
      </c>
      <c r="R8" s="32">
        <f>SUM(Q2:Q8)</f>
        <v>12.034647654814401</v>
      </c>
      <c r="S8" s="39">
        <f t="shared" si="6"/>
        <v>6432.62235</v>
      </c>
      <c r="T8" s="43">
        <f>SUM(S2:S8)</f>
        <v>33142.3092</v>
      </c>
      <c r="U8" s="32">
        <f>V8*100</f>
        <v>3.60044948281646</v>
      </c>
      <c r="V8" s="41">
        <f>T8/T213</f>
        <v>0.0360044948281646</v>
      </c>
      <c r="W8" s="27"/>
      <c r="X8" s="40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</row>
    <row r="9" spans="1:88" s="4" customFormat="1" ht="15">
      <c r="A9" s="1" t="s">
        <v>19</v>
      </c>
      <c r="B9" s="6">
        <v>7</v>
      </c>
      <c r="C9" s="6">
        <v>22</v>
      </c>
      <c r="D9" s="7" t="s">
        <v>18</v>
      </c>
      <c r="E9" s="7">
        <v>1</v>
      </c>
      <c r="F9" s="33">
        <v>0.64</v>
      </c>
      <c r="G9" s="6">
        <v>6.72</v>
      </c>
      <c r="H9" s="6">
        <v>6.24</v>
      </c>
      <c r="I9" s="6">
        <f t="shared" si="0"/>
        <v>6.48</v>
      </c>
      <c r="J9" s="44">
        <v>43</v>
      </c>
      <c r="K9" s="6">
        <v>15</v>
      </c>
      <c r="L9" s="6">
        <v>15</v>
      </c>
      <c r="M9" s="6">
        <f t="shared" si="4"/>
        <v>15</v>
      </c>
      <c r="N9" s="45">
        <f t="shared" si="1"/>
        <v>7598.745</v>
      </c>
      <c r="O9" s="45">
        <f t="shared" si="2"/>
        <v>28.142302003199998</v>
      </c>
      <c r="P9" s="45">
        <f t="shared" si="5"/>
        <v>7.598745</v>
      </c>
      <c r="Q9" s="33">
        <f t="shared" si="3"/>
        <v>0.028142302003199997</v>
      </c>
      <c r="R9" s="33"/>
      <c r="S9" s="45">
        <f t="shared" si="6"/>
        <v>176.715</v>
      </c>
      <c r="T9" s="46"/>
      <c r="U9" s="33"/>
      <c r="V9" s="47"/>
      <c r="W9" s="6"/>
      <c r="X9" s="46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</row>
    <row r="10" spans="1:88" s="4" customFormat="1" ht="15">
      <c r="A10" s="1" t="s">
        <v>19</v>
      </c>
      <c r="B10" s="6">
        <v>3</v>
      </c>
      <c r="C10" s="6">
        <v>43</v>
      </c>
      <c r="D10" s="7" t="s">
        <v>18</v>
      </c>
      <c r="E10" s="7">
        <v>1</v>
      </c>
      <c r="F10" s="33">
        <v>1</v>
      </c>
      <c r="G10" s="6">
        <v>23.08</v>
      </c>
      <c r="H10" s="6">
        <v>23.01</v>
      </c>
      <c r="I10" s="6">
        <f t="shared" si="0"/>
        <v>23.045</v>
      </c>
      <c r="J10" s="44">
        <v>89</v>
      </c>
      <c r="K10" s="6">
        <v>79</v>
      </c>
      <c r="L10" s="6">
        <v>85</v>
      </c>
      <c r="M10" s="6">
        <f t="shared" si="4"/>
        <v>82</v>
      </c>
      <c r="N10" s="45">
        <f t="shared" si="1"/>
        <v>470011.6344</v>
      </c>
      <c r="O10" s="45">
        <f t="shared" si="2"/>
        <v>556.1386245799999</v>
      </c>
      <c r="P10" s="45">
        <f t="shared" si="5"/>
        <v>470.0116344</v>
      </c>
      <c r="Q10" s="33">
        <f t="shared" si="3"/>
        <v>0.55613862458</v>
      </c>
      <c r="R10" s="33"/>
      <c r="S10" s="45">
        <f t="shared" si="6"/>
        <v>5281.0296</v>
      </c>
      <c r="T10" s="46"/>
      <c r="U10" s="33"/>
      <c r="V10" s="47"/>
      <c r="W10" s="6"/>
      <c r="X10" s="46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</row>
    <row r="11" spans="1:88" s="4" customFormat="1" ht="15">
      <c r="A11" s="1" t="s">
        <v>19</v>
      </c>
      <c r="B11" s="6">
        <v>5</v>
      </c>
      <c r="C11" s="6">
        <v>49</v>
      </c>
      <c r="D11" s="7" t="s">
        <v>18</v>
      </c>
      <c r="E11" s="7">
        <v>1</v>
      </c>
      <c r="F11" s="33">
        <v>1.2</v>
      </c>
      <c r="G11" s="6">
        <v>47.2</v>
      </c>
      <c r="H11" s="6">
        <v>48</v>
      </c>
      <c r="I11" s="6">
        <f t="shared" si="0"/>
        <v>47.6</v>
      </c>
      <c r="J11" s="44">
        <v>110</v>
      </c>
      <c r="K11" s="6">
        <v>95</v>
      </c>
      <c r="L11" s="6">
        <v>96</v>
      </c>
      <c r="M11" s="6">
        <f t="shared" si="4"/>
        <v>95.5</v>
      </c>
      <c r="N11" s="45">
        <f t="shared" si="1"/>
        <v>787934.8785</v>
      </c>
      <c r="O11" s="45">
        <f t="shared" si="2"/>
        <v>2847.244646399999</v>
      </c>
      <c r="P11" s="45">
        <f t="shared" si="5"/>
        <v>787.9348785</v>
      </c>
      <c r="Q11" s="33">
        <f t="shared" si="3"/>
        <v>2.847244646399999</v>
      </c>
      <c r="R11" s="33"/>
      <c r="S11" s="45">
        <f t="shared" si="6"/>
        <v>7163.04435</v>
      </c>
      <c r="T11" s="46"/>
      <c r="U11" s="33"/>
      <c r="V11" s="47"/>
      <c r="W11" s="6"/>
      <c r="X11" s="46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</row>
    <row r="12" spans="1:88" s="4" customFormat="1" ht="15">
      <c r="A12" s="1" t="s">
        <v>19</v>
      </c>
      <c r="B12" s="6">
        <v>1</v>
      </c>
      <c r="C12" s="6">
        <v>62</v>
      </c>
      <c r="D12" s="7" t="s">
        <v>18</v>
      </c>
      <c r="E12" s="7">
        <v>0</v>
      </c>
      <c r="F12" s="33">
        <v>0.96</v>
      </c>
      <c r="G12" s="7">
        <v>35.57</v>
      </c>
      <c r="H12" s="7">
        <v>33.8</v>
      </c>
      <c r="I12" s="7">
        <f t="shared" si="0"/>
        <v>34.685</v>
      </c>
      <c r="J12" s="44">
        <v>69</v>
      </c>
      <c r="K12" s="6">
        <v>74</v>
      </c>
      <c r="L12" s="6">
        <v>72</v>
      </c>
      <c r="M12" s="6">
        <f t="shared" si="4"/>
        <v>73</v>
      </c>
      <c r="N12" s="45">
        <f t="shared" si="1"/>
        <v>288792.3654</v>
      </c>
      <c r="O12" s="45">
        <f t="shared" si="2"/>
        <v>1209.4398224832003</v>
      </c>
      <c r="P12" s="45">
        <f t="shared" si="5"/>
        <v>288.7923654</v>
      </c>
      <c r="Q12" s="33">
        <f t="shared" si="3"/>
        <v>1.2094398224832004</v>
      </c>
      <c r="R12" s="33"/>
      <c r="S12" s="45">
        <f t="shared" si="6"/>
        <v>4185.3966</v>
      </c>
      <c r="T12" s="46"/>
      <c r="U12" s="33"/>
      <c r="V12" s="47"/>
      <c r="W12" s="6"/>
      <c r="X12" s="46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</row>
    <row r="13" spans="1:88" s="4" customFormat="1" ht="15">
      <c r="A13" s="1" t="s">
        <v>19</v>
      </c>
      <c r="B13" s="6">
        <v>8</v>
      </c>
      <c r="C13" s="6">
        <v>75</v>
      </c>
      <c r="D13" s="7" t="s">
        <v>18</v>
      </c>
      <c r="E13" s="7">
        <v>1</v>
      </c>
      <c r="F13" s="33">
        <v>1.22</v>
      </c>
      <c r="G13" s="6">
        <v>26.13</v>
      </c>
      <c r="H13" s="6">
        <v>27.02</v>
      </c>
      <c r="I13" s="6">
        <f t="shared" si="0"/>
        <v>26.575</v>
      </c>
      <c r="J13" s="44">
        <v>99</v>
      </c>
      <c r="K13" s="6">
        <v>88</v>
      </c>
      <c r="L13" s="6">
        <v>85</v>
      </c>
      <c r="M13" s="6">
        <f t="shared" si="4"/>
        <v>86.5</v>
      </c>
      <c r="N13" s="45">
        <f t="shared" si="1"/>
        <v>581779.35585</v>
      </c>
      <c r="O13" s="45">
        <f t="shared" si="2"/>
        <v>902.2689468099998</v>
      </c>
      <c r="P13" s="45">
        <f t="shared" si="5"/>
        <v>581.77935585</v>
      </c>
      <c r="Q13" s="33">
        <f t="shared" si="3"/>
        <v>0.9022689468099998</v>
      </c>
      <c r="R13" s="33"/>
      <c r="S13" s="45">
        <f t="shared" si="6"/>
        <v>5876.55915</v>
      </c>
      <c r="T13" s="46"/>
      <c r="U13" s="33"/>
      <c r="V13" s="47"/>
      <c r="W13" s="6"/>
      <c r="X13" s="46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</row>
    <row r="14" spans="1:88" s="4" customFormat="1" ht="15">
      <c r="A14" s="1" t="s">
        <v>19</v>
      </c>
      <c r="B14" s="6">
        <v>4</v>
      </c>
      <c r="C14" s="6">
        <v>84</v>
      </c>
      <c r="D14" s="7" t="s">
        <v>18</v>
      </c>
      <c r="E14" s="7">
        <v>1</v>
      </c>
      <c r="F14" s="33">
        <v>0.75</v>
      </c>
      <c r="G14" s="7">
        <v>17.18</v>
      </c>
      <c r="H14" s="7">
        <v>16.64</v>
      </c>
      <c r="I14" s="7">
        <f t="shared" si="0"/>
        <v>16.91</v>
      </c>
      <c r="J14" s="44">
        <v>51</v>
      </c>
      <c r="K14" s="6">
        <v>31</v>
      </c>
      <c r="L14" s="6">
        <v>59</v>
      </c>
      <c r="M14" s="6">
        <f t="shared" si="4"/>
        <v>45</v>
      </c>
      <c r="N14" s="45">
        <f t="shared" si="1"/>
        <v>81112.185</v>
      </c>
      <c r="O14" s="45">
        <f t="shared" si="2"/>
        <v>224.58363774</v>
      </c>
      <c r="P14" s="45">
        <f t="shared" si="5"/>
        <v>81.112185</v>
      </c>
      <c r="Q14" s="33">
        <f t="shared" si="3"/>
        <v>0.22458363774</v>
      </c>
      <c r="R14" s="33"/>
      <c r="S14" s="45">
        <f t="shared" si="6"/>
        <v>1590.435</v>
      </c>
      <c r="T14" s="46"/>
      <c r="U14" s="33"/>
      <c r="V14" s="47"/>
      <c r="W14" s="6"/>
      <c r="X14" s="46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</row>
    <row r="15" spans="1:88" s="4" customFormat="1" ht="15">
      <c r="A15" s="1" t="s">
        <v>19</v>
      </c>
      <c r="B15" s="6">
        <v>6</v>
      </c>
      <c r="C15" s="6">
        <v>90</v>
      </c>
      <c r="D15" s="7" t="s">
        <v>18</v>
      </c>
      <c r="E15" s="7">
        <v>1</v>
      </c>
      <c r="F15" s="33">
        <v>0.88</v>
      </c>
      <c r="G15" s="7">
        <v>4.56</v>
      </c>
      <c r="H15" s="7">
        <v>5.5</v>
      </c>
      <c r="I15" s="7">
        <f t="shared" si="0"/>
        <v>5.029999999999999</v>
      </c>
      <c r="J15" s="44">
        <v>69</v>
      </c>
      <c r="K15" s="6">
        <v>40</v>
      </c>
      <c r="L15" s="6">
        <v>50</v>
      </c>
      <c r="M15" s="6">
        <f t="shared" si="4"/>
        <v>45</v>
      </c>
      <c r="N15" s="45">
        <f t="shared" si="1"/>
        <v>109740.015</v>
      </c>
      <c r="O15" s="45">
        <f t="shared" si="2"/>
        <v>23.315690182399987</v>
      </c>
      <c r="P15" s="45">
        <f t="shared" si="5"/>
        <v>109.740015</v>
      </c>
      <c r="Q15" s="33">
        <f t="shared" si="3"/>
        <v>0.023315690182399988</v>
      </c>
      <c r="R15" s="33"/>
      <c r="S15" s="45">
        <f t="shared" si="6"/>
        <v>1590.435</v>
      </c>
      <c r="T15" s="46"/>
      <c r="U15" s="33"/>
      <c r="V15" s="47"/>
      <c r="W15" s="6"/>
      <c r="X15" s="46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</row>
    <row r="16" spans="1:88" s="4" customFormat="1" ht="15">
      <c r="A16" s="1" t="s">
        <v>19</v>
      </c>
      <c r="B16" s="6">
        <v>2</v>
      </c>
      <c r="C16" s="6">
        <v>91</v>
      </c>
      <c r="D16" s="7" t="s">
        <v>18</v>
      </c>
      <c r="E16" s="7">
        <v>1</v>
      </c>
      <c r="F16" s="33">
        <v>0.97</v>
      </c>
      <c r="G16" s="7">
        <v>24.4</v>
      </c>
      <c r="H16" s="7">
        <v>27.68</v>
      </c>
      <c r="I16" s="7">
        <f t="shared" si="0"/>
        <v>26.04</v>
      </c>
      <c r="J16" s="44">
        <v>75</v>
      </c>
      <c r="K16" s="6">
        <v>96</v>
      </c>
      <c r="L16" s="6">
        <v>80</v>
      </c>
      <c r="M16" s="6">
        <f t="shared" si="4"/>
        <v>88</v>
      </c>
      <c r="N16" s="45">
        <f t="shared" si="1"/>
        <v>456160.32</v>
      </c>
      <c r="O16" s="45">
        <f t="shared" si="2"/>
        <v>688.7844399743999</v>
      </c>
      <c r="P16" s="45">
        <f t="shared" si="5"/>
        <v>456.16032</v>
      </c>
      <c r="Q16" s="33">
        <f t="shared" si="3"/>
        <v>0.6887844399743999</v>
      </c>
      <c r="R16" s="33">
        <f>SUM(Q9:Q16)</f>
        <v>6.4799181101732</v>
      </c>
      <c r="S16" s="45">
        <f t="shared" si="6"/>
        <v>6082.1376</v>
      </c>
      <c r="T16" s="48">
        <f>SUM(S9:S16)</f>
        <v>31945.752300000007</v>
      </c>
      <c r="U16" s="33">
        <f>V16*100</f>
        <v>3.4704602703639535</v>
      </c>
      <c r="V16" s="49">
        <f>T16/T213</f>
        <v>0.03470460270363954</v>
      </c>
      <c r="W16" s="6"/>
      <c r="X16" s="46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</row>
    <row r="17" spans="1:88" s="30" customFormat="1" ht="15">
      <c r="A17" s="25" t="s">
        <v>20</v>
      </c>
      <c r="B17" s="27"/>
      <c r="C17" s="27">
        <v>154</v>
      </c>
      <c r="D17" s="28" t="s">
        <v>18</v>
      </c>
      <c r="E17" s="28">
        <v>1</v>
      </c>
      <c r="F17" s="34">
        <v>2.75</v>
      </c>
      <c r="G17" s="28">
        <v>51.99</v>
      </c>
      <c r="H17" s="28">
        <v>52.15</v>
      </c>
      <c r="I17" s="28">
        <f t="shared" si="0"/>
        <v>52.07</v>
      </c>
      <c r="J17" s="38">
        <v>140</v>
      </c>
      <c r="K17" s="27">
        <v>110</v>
      </c>
      <c r="L17" s="27">
        <v>105</v>
      </c>
      <c r="M17" s="27">
        <f t="shared" si="4"/>
        <v>107.5</v>
      </c>
      <c r="N17" s="39">
        <f t="shared" si="1"/>
        <v>1270679.025</v>
      </c>
      <c r="O17" s="39">
        <f t="shared" si="2"/>
        <v>7807.958255019999</v>
      </c>
      <c r="P17" s="39">
        <f t="shared" si="5"/>
        <v>1270.679025</v>
      </c>
      <c r="Q17" s="32">
        <f t="shared" si="3"/>
        <v>7.807958255019999</v>
      </c>
      <c r="R17" s="32"/>
      <c r="S17" s="39">
        <f t="shared" si="6"/>
        <v>9076.27875</v>
      </c>
      <c r="T17" s="40"/>
      <c r="U17" s="32"/>
      <c r="V17" s="41"/>
      <c r="W17" s="27"/>
      <c r="X17" s="40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</row>
    <row r="18" spans="1:88" s="30" customFormat="1" ht="15">
      <c r="A18" s="25" t="s">
        <v>20</v>
      </c>
      <c r="B18" s="27">
        <v>2</v>
      </c>
      <c r="C18" s="27">
        <v>177</v>
      </c>
      <c r="D18" s="28" t="s">
        <v>18</v>
      </c>
      <c r="E18" s="28">
        <v>1</v>
      </c>
      <c r="F18" s="32">
        <v>3</v>
      </c>
      <c r="G18" s="42"/>
      <c r="H18" s="42"/>
      <c r="I18" s="42"/>
      <c r="J18" s="28">
        <v>87</v>
      </c>
      <c r="K18" s="42"/>
      <c r="L18" s="42"/>
      <c r="M18" s="42"/>
      <c r="N18" s="39"/>
      <c r="O18" s="39"/>
      <c r="P18" s="39"/>
      <c r="Q18" s="32"/>
      <c r="R18" s="32">
        <f>SUM(Q17:Q18)</f>
        <v>7.807958255019999</v>
      </c>
      <c r="S18" s="39"/>
      <c r="T18" s="43">
        <f>SUM(S17:S18)</f>
        <v>9076.27875</v>
      </c>
      <c r="U18" s="32">
        <f>V18*100</f>
        <v>0.9860110511350705</v>
      </c>
      <c r="V18" s="50">
        <f>T18/T213</f>
        <v>0.009860110511350705</v>
      </c>
      <c r="W18" s="27"/>
      <c r="X18" s="40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</row>
    <row r="19" spans="1:88" s="4" customFormat="1" ht="15">
      <c r="A19" s="1" t="s">
        <v>21</v>
      </c>
      <c r="B19" s="6">
        <v>1</v>
      </c>
      <c r="C19" s="6">
        <v>15</v>
      </c>
      <c r="D19" s="7" t="s">
        <v>18</v>
      </c>
      <c r="E19" s="7">
        <v>1</v>
      </c>
      <c r="F19" s="33">
        <v>2.35</v>
      </c>
      <c r="G19" s="6">
        <v>38.84</v>
      </c>
      <c r="H19" s="6">
        <v>38.92</v>
      </c>
      <c r="I19" s="6">
        <f>AVERAGE(G19,H19)</f>
        <v>38.88</v>
      </c>
      <c r="J19" s="44">
        <v>209</v>
      </c>
      <c r="K19" s="6">
        <v>160</v>
      </c>
      <c r="L19" s="6">
        <v>180</v>
      </c>
      <c r="M19" s="6">
        <f aca="true" t="shared" si="7" ref="M19:M39">AVERAGE(K19,L19)</f>
        <v>170</v>
      </c>
      <c r="N19" s="45">
        <f aca="true" t="shared" si="8" ref="N19:N82">3.1416*(M19/2)^2*J19</f>
        <v>4743894.54</v>
      </c>
      <c r="O19" s="45">
        <f t="shared" si="2"/>
        <v>3720.0605460480006</v>
      </c>
      <c r="P19" s="45">
        <f aca="true" t="shared" si="9" ref="P19:Q34">N19/1000</f>
        <v>4743.89454</v>
      </c>
      <c r="Q19" s="33">
        <f t="shared" si="9"/>
        <v>3.7200605460480007</v>
      </c>
      <c r="R19" s="33"/>
      <c r="S19" s="45">
        <f aca="true" t="shared" si="10" ref="S19:S39">3.1416*(M19/2)^2</f>
        <v>22698.06</v>
      </c>
      <c r="T19" s="46"/>
      <c r="U19" s="33"/>
      <c r="V19" s="47"/>
      <c r="W19" s="6"/>
      <c r="X19" s="46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</row>
    <row r="20" spans="1:88" s="4" customFormat="1" ht="15">
      <c r="A20" s="1" t="s">
        <v>21</v>
      </c>
      <c r="B20" s="6">
        <v>2</v>
      </c>
      <c r="C20" s="6">
        <v>27</v>
      </c>
      <c r="D20" s="7" t="s">
        <v>18</v>
      </c>
      <c r="E20" s="7">
        <v>1</v>
      </c>
      <c r="F20" s="33">
        <v>2.39</v>
      </c>
      <c r="G20" s="6">
        <v>39.42</v>
      </c>
      <c r="H20" s="6">
        <v>39.56</v>
      </c>
      <c r="I20" s="6">
        <f>AVERAGE(G20,H20)</f>
        <v>39.49</v>
      </c>
      <c r="J20" s="44">
        <v>209</v>
      </c>
      <c r="K20" s="6">
        <v>50</v>
      </c>
      <c r="L20" s="6">
        <v>135</v>
      </c>
      <c r="M20" s="6">
        <f t="shared" si="7"/>
        <v>92.5</v>
      </c>
      <c r="N20" s="45">
        <f t="shared" si="8"/>
        <v>1404496.45875</v>
      </c>
      <c r="O20" s="45">
        <f t="shared" si="2"/>
        <v>3903.0292139608005</v>
      </c>
      <c r="P20" s="45">
        <f t="shared" si="9"/>
        <v>1404.49645875</v>
      </c>
      <c r="Q20" s="33">
        <f t="shared" si="9"/>
        <v>3.9030292139608003</v>
      </c>
      <c r="R20" s="33"/>
      <c r="S20" s="45">
        <f t="shared" si="10"/>
        <v>6720.07875</v>
      </c>
      <c r="T20" s="46"/>
      <c r="U20" s="33"/>
      <c r="V20" s="47"/>
      <c r="W20" s="6"/>
      <c r="X20" s="46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</row>
    <row r="21" spans="1:88" s="4" customFormat="1" ht="15">
      <c r="A21" s="1" t="s">
        <v>21</v>
      </c>
      <c r="B21" s="6">
        <v>3</v>
      </c>
      <c r="C21" s="6">
        <v>29</v>
      </c>
      <c r="D21" s="7" t="s">
        <v>18</v>
      </c>
      <c r="E21" s="7">
        <v>1</v>
      </c>
      <c r="F21" s="33">
        <v>2.86</v>
      </c>
      <c r="G21" s="6">
        <v>44.19</v>
      </c>
      <c r="H21" s="6">
        <v>44.23</v>
      </c>
      <c r="I21" s="6">
        <f>AVERAGE(G21,H21)</f>
        <v>44.209999999999994</v>
      </c>
      <c r="J21" s="44">
        <v>272</v>
      </c>
      <c r="K21" s="6">
        <v>125</v>
      </c>
      <c r="L21" s="6">
        <v>150</v>
      </c>
      <c r="M21" s="6">
        <f t="shared" si="7"/>
        <v>137.5</v>
      </c>
      <c r="N21" s="45">
        <f t="shared" si="8"/>
        <v>4038919.5</v>
      </c>
      <c r="O21" s="45">
        <f t="shared" si="2"/>
        <v>5853.784043307196</v>
      </c>
      <c r="P21" s="45">
        <f t="shared" si="9"/>
        <v>4038.9195</v>
      </c>
      <c r="Q21" s="33">
        <f t="shared" si="9"/>
        <v>5.853784043307196</v>
      </c>
      <c r="R21" s="33"/>
      <c r="S21" s="45">
        <f t="shared" si="10"/>
        <v>14848.96875</v>
      </c>
      <c r="T21" s="46"/>
      <c r="U21" s="33"/>
      <c r="V21" s="47"/>
      <c r="W21" s="6"/>
      <c r="X21" s="46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</row>
    <row r="22" spans="1:88" s="4" customFormat="1" ht="15">
      <c r="A22" s="1" t="s">
        <v>21</v>
      </c>
      <c r="B22" s="6">
        <v>5</v>
      </c>
      <c r="C22" s="6">
        <v>30</v>
      </c>
      <c r="D22" s="7" t="s">
        <v>18</v>
      </c>
      <c r="E22" s="7">
        <v>1</v>
      </c>
      <c r="F22" s="33">
        <v>1.89</v>
      </c>
      <c r="G22" s="6">
        <v>39.3</v>
      </c>
      <c r="H22" s="6">
        <v>39.46</v>
      </c>
      <c r="I22" s="6">
        <f>AVERAGE(G22,H22)</f>
        <v>39.379999999999995</v>
      </c>
      <c r="J22" s="44">
        <v>169</v>
      </c>
      <c r="K22" s="6">
        <v>117</v>
      </c>
      <c r="L22" s="6">
        <v>136</v>
      </c>
      <c r="M22" s="6">
        <f t="shared" si="7"/>
        <v>126.5</v>
      </c>
      <c r="N22" s="45">
        <f t="shared" si="8"/>
        <v>2124020.24835</v>
      </c>
      <c r="O22" s="45">
        <f t="shared" si="2"/>
        <v>3069.3248907551992</v>
      </c>
      <c r="P22" s="45">
        <f t="shared" si="9"/>
        <v>2124.02024835</v>
      </c>
      <c r="Q22" s="33">
        <f t="shared" si="9"/>
        <v>3.0693248907551993</v>
      </c>
      <c r="R22" s="33"/>
      <c r="S22" s="45">
        <f t="shared" si="10"/>
        <v>12568.16715</v>
      </c>
      <c r="T22" s="46"/>
      <c r="U22" s="33"/>
      <c r="V22" s="47"/>
      <c r="W22" s="6"/>
      <c r="X22" s="46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</row>
    <row r="23" spans="1:88" s="4" customFormat="1" ht="15">
      <c r="A23" s="1" t="s">
        <v>21</v>
      </c>
      <c r="B23" s="6">
        <v>4</v>
      </c>
      <c r="C23" s="6">
        <v>35</v>
      </c>
      <c r="D23" s="7" t="s">
        <v>18</v>
      </c>
      <c r="E23" s="7">
        <v>1</v>
      </c>
      <c r="F23" s="33">
        <v>2.21</v>
      </c>
      <c r="G23" s="6">
        <v>33.6</v>
      </c>
      <c r="H23" s="6">
        <v>32.89</v>
      </c>
      <c r="I23" s="6">
        <f>AVERAGE(G23,H23)</f>
        <v>33.245000000000005</v>
      </c>
      <c r="J23" s="44">
        <v>208</v>
      </c>
      <c r="K23" s="6">
        <v>120</v>
      </c>
      <c r="L23" s="6">
        <v>115</v>
      </c>
      <c r="M23" s="6">
        <f t="shared" si="7"/>
        <v>117.5</v>
      </c>
      <c r="N23" s="45">
        <f t="shared" si="8"/>
        <v>2255433.1799999997</v>
      </c>
      <c r="O23" s="45">
        <f t="shared" si="2"/>
        <v>2557.8471096178005</v>
      </c>
      <c r="P23" s="45">
        <f t="shared" si="9"/>
        <v>2255.4331799999995</v>
      </c>
      <c r="Q23" s="33">
        <f t="shared" si="9"/>
        <v>2.5578471096178004</v>
      </c>
      <c r="R23" s="33">
        <f>SUM(Q19:Q23)</f>
        <v>19.104045803688994</v>
      </c>
      <c r="S23" s="45">
        <f t="shared" si="10"/>
        <v>10843.42875</v>
      </c>
      <c r="T23" s="48">
        <f>SUM(S19:S23)</f>
        <v>67678.7034</v>
      </c>
      <c r="U23" s="33">
        <f>V23*100</f>
        <v>7.352346850177191</v>
      </c>
      <c r="V23" s="49">
        <f>T23/T213</f>
        <v>0.07352346850177191</v>
      </c>
      <c r="W23" s="6"/>
      <c r="X23" s="46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</row>
    <row r="24" spans="1:88" s="30" customFormat="1" ht="15">
      <c r="A24" s="25" t="s">
        <v>22</v>
      </c>
      <c r="B24" s="27">
        <v>5</v>
      </c>
      <c r="C24" s="27">
        <v>1</v>
      </c>
      <c r="D24" s="28" t="s">
        <v>23</v>
      </c>
      <c r="E24" s="28">
        <v>1</v>
      </c>
      <c r="F24" s="32">
        <v>0.93</v>
      </c>
      <c r="G24" s="42"/>
      <c r="H24" s="42"/>
      <c r="I24" s="42"/>
      <c r="J24" s="38">
        <v>84</v>
      </c>
      <c r="K24" s="27">
        <v>124</v>
      </c>
      <c r="L24" s="27">
        <v>96</v>
      </c>
      <c r="M24" s="27">
        <f t="shared" si="7"/>
        <v>110</v>
      </c>
      <c r="N24" s="39">
        <f t="shared" si="8"/>
        <v>798280.56</v>
      </c>
      <c r="O24" s="39"/>
      <c r="P24" s="39">
        <f t="shared" si="9"/>
        <v>798.28056</v>
      </c>
      <c r="Q24" s="32"/>
      <c r="R24" s="32"/>
      <c r="S24" s="39">
        <f t="shared" si="10"/>
        <v>9503.34</v>
      </c>
      <c r="T24" s="40"/>
      <c r="U24" s="32"/>
      <c r="V24" s="41"/>
      <c r="W24" s="27"/>
      <c r="X24" s="40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</row>
    <row r="25" spans="1:88" s="30" customFormat="1" ht="15">
      <c r="A25" s="25" t="s">
        <v>22</v>
      </c>
      <c r="B25" s="27">
        <v>4</v>
      </c>
      <c r="C25" s="27">
        <v>3</v>
      </c>
      <c r="D25" s="28" t="s">
        <v>23</v>
      </c>
      <c r="E25" s="28">
        <v>1</v>
      </c>
      <c r="F25" s="32">
        <v>0.77</v>
      </c>
      <c r="G25" s="42"/>
      <c r="H25" s="42"/>
      <c r="I25" s="42"/>
      <c r="J25" s="38">
        <v>71</v>
      </c>
      <c r="K25" s="27">
        <v>101</v>
      </c>
      <c r="L25" s="27">
        <v>89</v>
      </c>
      <c r="M25" s="27">
        <f t="shared" si="7"/>
        <v>95</v>
      </c>
      <c r="N25" s="39">
        <f t="shared" si="8"/>
        <v>503264.685</v>
      </c>
      <c r="O25" s="39"/>
      <c r="P25" s="39">
        <f t="shared" si="9"/>
        <v>503.264685</v>
      </c>
      <c r="Q25" s="32"/>
      <c r="R25" s="32"/>
      <c r="S25" s="39">
        <f t="shared" si="10"/>
        <v>7088.235</v>
      </c>
      <c r="T25" s="40"/>
      <c r="U25" s="32"/>
      <c r="V25" s="41"/>
      <c r="W25" s="27"/>
      <c r="X25" s="40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</row>
    <row r="26" spans="1:88" s="30" customFormat="1" ht="15">
      <c r="A26" s="25" t="s">
        <v>22</v>
      </c>
      <c r="B26" s="27">
        <v>3</v>
      </c>
      <c r="C26" s="27">
        <v>4</v>
      </c>
      <c r="D26" s="27" t="s">
        <v>23</v>
      </c>
      <c r="E26" s="27">
        <v>1</v>
      </c>
      <c r="F26" s="32">
        <v>0.91</v>
      </c>
      <c r="G26" s="42"/>
      <c r="H26" s="42"/>
      <c r="I26" s="42"/>
      <c r="J26" s="38">
        <v>81</v>
      </c>
      <c r="K26" s="27">
        <v>106</v>
      </c>
      <c r="L26" s="27">
        <v>98</v>
      </c>
      <c r="M26" s="27">
        <f t="shared" si="7"/>
        <v>102</v>
      </c>
      <c r="N26" s="39">
        <f t="shared" si="8"/>
        <v>661875.4296</v>
      </c>
      <c r="O26" s="39"/>
      <c r="P26" s="39">
        <f t="shared" si="9"/>
        <v>661.8754296000001</v>
      </c>
      <c r="Q26" s="32"/>
      <c r="R26" s="32"/>
      <c r="S26" s="39">
        <f t="shared" si="10"/>
        <v>8171.3016</v>
      </c>
      <c r="T26" s="40"/>
      <c r="U26" s="32"/>
      <c r="V26" s="41"/>
      <c r="W26" s="27"/>
      <c r="X26" s="40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</row>
    <row r="27" spans="1:88" s="30" customFormat="1" ht="15">
      <c r="A27" s="25" t="s">
        <v>22</v>
      </c>
      <c r="B27" s="27">
        <v>1</v>
      </c>
      <c r="C27" s="27">
        <v>16</v>
      </c>
      <c r="D27" s="27" t="s">
        <v>23</v>
      </c>
      <c r="E27" s="27">
        <v>1</v>
      </c>
      <c r="F27" s="32">
        <v>0.94</v>
      </c>
      <c r="G27" s="42"/>
      <c r="H27" s="42"/>
      <c r="I27" s="42"/>
      <c r="J27" s="38">
        <v>100</v>
      </c>
      <c r="K27" s="27">
        <v>100</v>
      </c>
      <c r="L27" s="27">
        <v>140</v>
      </c>
      <c r="M27" s="27">
        <f t="shared" si="7"/>
        <v>120</v>
      </c>
      <c r="N27" s="39">
        <f t="shared" si="8"/>
        <v>1130976</v>
      </c>
      <c r="O27" s="39"/>
      <c r="P27" s="39">
        <f t="shared" si="9"/>
        <v>1130.976</v>
      </c>
      <c r="Q27" s="32"/>
      <c r="R27" s="32"/>
      <c r="S27" s="39">
        <f t="shared" si="10"/>
        <v>11309.76</v>
      </c>
      <c r="T27" s="40"/>
      <c r="U27" s="32"/>
      <c r="V27" s="41"/>
      <c r="W27" s="27"/>
      <c r="X27" s="40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</row>
    <row r="28" spans="1:88" s="30" customFormat="1" ht="15">
      <c r="A28" s="25" t="s">
        <v>22</v>
      </c>
      <c r="B28" s="27">
        <v>2</v>
      </c>
      <c r="C28" s="27">
        <v>17</v>
      </c>
      <c r="D28" s="27" t="s">
        <v>23</v>
      </c>
      <c r="E28" s="27">
        <v>1</v>
      </c>
      <c r="F28" s="32">
        <v>0.64</v>
      </c>
      <c r="G28" s="42"/>
      <c r="H28" s="42"/>
      <c r="I28" s="42"/>
      <c r="J28" s="38">
        <v>61</v>
      </c>
      <c r="K28" s="27">
        <v>90</v>
      </c>
      <c r="L28" s="27">
        <v>100</v>
      </c>
      <c r="M28" s="27">
        <f t="shared" si="7"/>
        <v>95</v>
      </c>
      <c r="N28" s="39">
        <f t="shared" si="8"/>
        <v>432382.33499999996</v>
      </c>
      <c r="O28" s="39"/>
      <c r="P28" s="39">
        <f t="shared" si="9"/>
        <v>432.38233499999996</v>
      </c>
      <c r="Q28" s="32"/>
      <c r="R28" s="32"/>
      <c r="S28" s="39">
        <f t="shared" si="10"/>
        <v>7088.235</v>
      </c>
      <c r="T28" s="43">
        <f>SUM(S24:S28)</f>
        <v>43160.8716</v>
      </c>
      <c r="U28" s="32">
        <f>V28*100</f>
        <v>4.68882650549068</v>
      </c>
      <c r="V28" s="50">
        <f>T28/T213</f>
        <v>0.0468882650549068</v>
      </c>
      <c r="W28" s="27"/>
      <c r="X28" s="40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</row>
    <row r="29" spans="1:88" s="4" customFormat="1" ht="15">
      <c r="A29" s="1" t="s">
        <v>24</v>
      </c>
      <c r="B29" s="6">
        <v>2</v>
      </c>
      <c r="C29" s="6">
        <v>134</v>
      </c>
      <c r="D29" s="7" t="s">
        <v>23</v>
      </c>
      <c r="E29" s="7">
        <v>0</v>
      </c>
      <c r="F29" s="33">
        <v>1.03</v>
      </c>
      <c r="G29" s="7">
        <v>7.41</v>
      </c>
      <c r="H29" s="7">
        <v>7.55</v>
      </c>
      <c r="I29" s="7">
        <f aca="true" t="shared" si="11" ref="I29:I63">AVERAGE(G29,H29)</f>
        <v>7.48</v>
      </c>
      <c r="J29" s="44">
        <v>65</v>
      </c>
      <c r="K29" s="6">
        <v>46</v>
      </c>
      <c r="L29" s="6">
        <v>34</v>
      </c>
      <c r="M29" s="6">
        <f t="shared" si="7"/>
        <v>40</v>
      </c>
      <c r="N29" s="45">
        <f t="shared" si="8"/>
        <v>81681.59999999999</v>
      </c>
      <c r="O29" s="45">
        <f t="shared" si="2"/>
        <v>60.348996646399996</v>
      </c>
      <c r="P29" s="45">
        <f t="shared" si="9"/>
        <v>81.68159999999999</v>
      </c>
      <c r="Q29" s="33">
        <f t="shared" si="9"/>
        <v>0.0603489966464</v>
      </c>
      <c r="R29" s="33"/>
      <c r="S29" s="45">
        <f t="shared" si="10"/>
        <v>1256.6399999999999</v>
      </c>
      <c r="T29" s="46"/>
      <c r="U29" s="33"/>
      <c r="V29" s="47"/>
      <c r="W29" s="6"/>
      <c r="X29" s="46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</row>
    <row r="30" spans="1:88" s="4" customFormat="1" ht="15">
      <c r="A30" s="1" t="s">
        <v>24</v>
      </c>
      <c r="B30" s="6">
        <v>3</v>
      </c>
      <c r="C30" s="6">
        <v>135</v>
      </c>
      <c r="D30" s="6" t="s">
        <v>23</v>
      </c>
      <c r="E30" s="6">
        <v>0</v>
      </c>
      <c r="F30" s="33">
        <v>0.77</v>
      </c>
      <c r="G30" s="7">
        <v>4.92</v>
      </c>
      <c r="H30" s="7">
        <v>5.01</v>
      </c>
      <c r="I30" s="7">
        <f t="shared" si="11"/>
        <v>4.965</v>
      </c>
      <c r="J30" s="44">
        <v>48</v>
      </c>
      <c r="K30" s="6">
        <v>17</v>
      </c>
      <c r="L30" s="6">
        <v>20</v>
      </c>
      <c r="M30" s="6">
        <f t="shared" si="7"/>
        <v>18.5</v>
      </c>
      <c r="N30" s="45">
        <f t="shared" si="8"/>
        <v>12902.551200000002</v>
      </c>
      <c r="O30" s="45">
        <f t="shared" si="2"/>
        <v>19.8773673714</v>
      </c>
      <c r="P30" s="45">
        <f t="shared" si="9"/>
        <v>12.902551200000001</v>
      </c>
      <c r="Q30" s="33">
        <f t="shared" si="9"/>
        <v>0.019877367371399998</v>
      </c>
      <c r="R30" s="33"/>
      <c r="S30" s="45">
        <f t="shared" si="10"/>
        <v>268.80315</v>
      </c>
      <c r="T30" s="46"/>
      <c r="U30" s="33"/>
      <c r="V30" s="47"/>
      <c r="W30" s="6"/>
      <c r="X30" s="46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</row>
    <row r="31" spans="1:88" s="4" customFormat="1" ht="15">
      <c r="A31" s="1" t="s">
        <v>24</v>
      </c>
      <c r="B31" s="6">
        <v>4</v>
      </c>
      <c r="C31" s="6">
        <v>136</v>
      </c>
      <c r="D31" s="6" t="s">
        <v>23</v>
      </c>
      <c r="E31" s="6">
        <v>1</v>
      </c>
      <c r="F31" s="33">
        <v>0.86</v>
      </c>
      <c r="G31" s="7">
        <v>5.15</v>
      </c>
      <c r="H31" s="7">
        <v>5.18</v>
      </c>
      <c r="I31" s="7">
        <f t="shared" si="11"/>
        <v>5.165</v>
      </c>
      <c r="J31" s="44">
        <v>77</v>
      </c>
      <c r="K31" s="6">
        <v>44</v>
      </c>
      <c r="L31" s="6">
        <v>19</v>
      </c>
      <c r="M31" s="6">
        <f t="shared" si="7"/>
        <v>31.5</v>
      </c>
      <c r="N31" s="45">
        <f t="shared" si="8"/>
        <v>60007.11255</v>
      </c>
      <c r="O31" s="45">
        <f t="shared" si="2"/>
        <v>24.02529541719999</v>
      </c>
      <c r="P31" s="45">
        <f t="shared" si="9"/>
        <v>60.007112549999995</v>
      </c>
      <c r="Q31" s="33">
        <f t="shared" si="9"/>
        <v>0.024025295417199992</v>
      </c>
      <c r="R31" s="33"/>
      <c r="S31" s="45">
        <f t="shared" si="10"/>
        <v>779.31315</v>
      </c>
      <c r="T31" s="46"/>
      <c r="U31" s="33"/>
      <c r="V31" s="47"/>
      <c r="W31" s="6"/>
      <c r="X31" s="46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</row>
    <row r="32" spans="1:88" s="4" customFormat="1" ht="15">
      <c r="A32" s="1" t="s">
        <v>24</v>
      </c>
      <c r="B32" s="6">
        <v>51</v>
      </c>
      <c r="C32" s="6">
        <v>140</v>
      </c>
      <c r="D32" s="6" t="s">
        <v>23</v>
      </c>
      <c r="E32" s="6">
        <v>1</v>
      </c>
      <c r="F32" s="33">
        <v>0.53</v>
      </c>
      <c r="G32" s="7">
        <v>3.02</v>
      </c>
      <c r="H32" s="7">
        <v>2.99</v>
      </c>
      <c r="I32" s="7">
        <f t="shared" si="11"/>
        <v>3.005</v>
      </c>
      <c r="J32" s="44">
        <v>50</v>
      </c>
      <c r="K32" s="6">
        <v>49</v>
      </c>
      <c r="L32" s="6">
        <v>28</v>
      </c>
      <c r="M32" s="6">
        <f t="shared" si="7"/>
        <v>38.5</v>
      </c>
      <c r="N32" s="45">
        <f t="shared" si="8"/>
        <v>58207.9575</v>
      </c>
      <c r="O32" s="45">
        <f t="shared" si="2"/>
        <v>5.0118083553999995</v>
      </c>
      <c r="P32" s="45">
        <f t="shared" si="9"/>
        <v>58.2079575</v>
      </c>
      <c r="Q32" s="33">
        <f t="shared" si="9"/>
        <v>0.0050118083554</v>
      </c>
      <c r="R32" s="33"/>
      <c r="S32" s="45">
        <f t="shared" si="10"/>
        <v>1164.15915</v>
      </c>
      <c r="T32" s="46"/>
      <c r="U32" s="33"/>
      <c r="V32" s="47"/>
      <c r="W32" s="6"/>
      <c r="X32" s="46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</row>
    <row r="33" spans="1:88" s="4" customFormat="1" ht="15">
      <c r="A33" s="1" t="s">
        <v>24</v>
      </c>
      <c r="B33" s="6">
        <v>1</v>
      </c>
      <c r="C33" s="6">
        <v>141</v>
      </c>
      <c r="D33" s="6" t="s">
        <v>23</v>
      </c>
      <c r="E33" s="6">
        <v>1</v>
      </c>
      <c r="F33" s="33">
        <v>0.82</v>
      </c>
      <c r="G33" s="7">
        <v>5.09</v>
      </c>
      <c r="H33" s="7">
        <v>5.07</v>
      </c>
      <c r="I33" s="7">
        <f t="shared" si="11"/>
        <v>5.08</v>
      </c>
      <c r="J33" s="44">
        <v>35</v>
      </c>
      <c r="K33" s="6">
        <v>13</v>
      </c>
      <c r="L33" s="6">
        <v>11</v>
      </c>
      <c r="M33" s="6">
        <f t="shared" si="7"/>
        <v>12</v>
      </c>
      <c r="N33" s="45">
        <f t="shared" si="8"/>
        <v>3958.416</v>
      </c>
      <c r="O33" s="45">
        <f t="shared" si="2"/>
        <v>22.1600589056</v>
      </c>
      <c r="P33" s="45">
        <f t="shared" si="9"/>
        <v>3.958416</v>
      </c>
      <c r="Q33" s="33">
        <f t="shared" si="9"/>
        <v>0.0221600589056</v>
      </c>
      <c r="R33" s="33"/>
      <c r="S33" s="45">
        <f t="shared" si="10"/>
        <v>113.0976</v>
      </c>
      <c r="T33" s="46"/>
      <c r="U33" s="33"/>
      <c r="V33" s="47"/>
      <c r="W33" s="6"/>
      <c r="X33" s="46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</row>
    <row r="34" spans="1:88" s="4" customFormat="1" ht="15">
      <c r="A34" s="1" t="s">
        <v>24</v>
      </c>
      <c r="B34" s="6">
        <v>52</v>
      </c>
      <c r="C34" s="6">
        <v>157</v>
      </c>
      <c r="D34" s="6" t="s">
        <v>23</v>
      </c>
      <c r="E34" s="6">
        <v>1</v>
      </c>
      <c r="F34" s="33">
        <v>0.69</v>
      </c>
      <c r="G34" s="7">
        <v>4.15</v>
      </c>
      <c r="H34" s="7">
        <v>4.22</v>
      </c>
      <c r="I34" s="7">
        <f t="shared" si="11"/>
        <v>4.1850000000000005</v>
      </c>
      <c r="J34" s="44">
        <v>64</v>
      </c>
      <c r="K34" s="6">
        <v>18</v>
      </c>
      <c r="L34" s="6">
        <v>13</v>
      </c>
      <c r="M34" s="6">
        <f t="shared" si="7"/>
        <v>15.5</v>
      </c>
      <c r="N34" s="45">
        <f t="shared" si="8"/>
        <v>12076.3104</v>
      </c>
      <c r="O34" s="45">
        <f t="shared" si="2"/>
        <v>12.655218529799999</v>
      </c>
      <c r="P34" s="45">
        <f t="shared" si="9"/>
        <v>12.0763104</v>
      </c>
      <c r="Q34" s="33">
        <f t="shared" si="9"/>
        <v>0.012655218529799998</v>
      </c>
      <c r="R34" s="33"/>
      <c r="S34" s="45">
        <f t="shared" si="10"/>
        <v>188.69235</v>
      </c>
      <c r="T34" s="46"/>
      <c r="U34" s="33"/>
      <c r="V34" s="47"/>
      <c r="W34" s="6"/>
      <c r="X34" s="46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</row>
    <row r="35" spans="1:88" s="4" customFormat="1" ht="15">
      <c r="A35" s="1" t="s">
        <v>24</v>
      </c>
      <c r="B35" s="6">
        <v>54</v>
      </c>
      <c r="C35" s="18">
        <v>196</v>
      </c>
      <c r="D35" s="18" t="s">
        <v>23</v>
      </c>
      <c r="E35" s="18">
        <v>1</v>
      </c>
      <c r="F35" s="33">
        <v>0.84</v>
      </c>
      <c r="G35" s="6">
        <v>5.06</v>
      </c>
      <c r="H35" s="6">
        <v>5.15</v>
      </c>
      <c r="I35" s="6">
        <f t="shared" si="11"/>
        <v>5.105</v>
      </c>
      <c r="J35" s="44">
        <v>65</v>
      </c>
      <c r="K35" s="6">
        <v>39</v>
      </c>
      <c r="L35" s="6">
        <v>25</v>
      </c>
      <c r="M35" s="6">
        <f t="shared" si="7"/>
        <v>32</v>
      </c>
      <c r="N35" s="45">
        <f t="shared" si="8"/>
        <v>52276.224</v>
      </c>
      <c r="O35" s="45">
        <f t="shared" si="2"/>
        <v>22.9245285192</v>
      </c>
      <c r="P35" s="45">
        <f aca="true" t="shared" si="12" ref="P35:Q50">N35/1000</f>
        <v>52.276224</v>
      </c>
      <c r="Q35" s="33">
        <f t="shared" si="12"/>
        <v>0.0229245285192</v>
      </c>
      <c r="R35" s="33">
        <f>SUM(Q29:Q35)</f>
        <v>0.16700327374499996</v>
      </c>
      <c r="S35" s="45">
        <f t="shared" si="10"/>
        <v>804.2496</v>
      </c>
      <c r="T35" s="48">
        <f>SUM(S29:S35)</f>
        <v>4574.955</v>
      </c>
      <c r="U35" s="33">
        <f>V35*100</f>
        <v>0.49700502956078196</v>
      </c>
      <c r="V35" s="49">
        <f>T35/T213</f>
        <v>0.00497005029560782</v>
      </c>
      <c r="W35" s="6"/>
      <c r="X35" s="46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</row>
    <row r="36" spans="1:88" s="30" customFormat="1" ht="15">
      <c r="A36" s="25" t="s">
        <v>25</v>
      </c>
      <c r="B36" s="27">
        <v>50</v>
      </c>
      <c r="C36" s="27">
        <v>111</v>
      </c>
      <c r="D36" s="27" t="s">
        <v>23</v>
      </c>
      <c r="E36" s="27">
        <v>0</v>
      </c>
      <c r="F36" s="32">
        <v>0.77</v>
      </c>
      <c r="G36" s="28">
        <v>3.88</v>
      </c>
      <c r="H36" s="28">
        <v>3.94</v>
      </c>
      <c r="I36" s="28">
        <f t="shared" si="11"/>
        <v>3.91</v>
      </c>
      <c r="J36" s="38">
        <v>40</v>
      </c>
      <c r="K36" s="27">
        <v>80</v>
      </c>
      <c r="L36" s="27">
        <v>46</v>
      </c>
      <c r="M36" s="27">
        <f t="shared" si="7"/>
        <v>63</v>
      </c>
      <c r="N36" s="39">
        <f t="shared" si="8"/>
        <v>124690.10399999999</v>
      </c>
      <c r="O36" s="39">
        <f t="shared" si="2"/>
        <v>12.327467706400002</v>
      </c>
      <c r="P36" s="39">
        <f t="shared" si="12"/>
        <v>124.69010399999999</v>
      </c>
      <c r="Q36" s="32">
        <f t="shared" si="12"/>
        <v>0.012327467706400003</v>
      </c>
      <c r="R36" s="32"/>
      <c r="S36" s="39">
        <f t="shared" si="10"/>
        <v>3117.2526</v>
      </c>
      <c r="T36" s="40"/>
      <c r="U36" s="32"/>
      <c r="V36" s="41"/>
      <c r="W36" s="27"/>
      <c r="X36" s="40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</row>
    <row r="37" spans="1:88" s="30" customFormat="1" ht="15">
      <c r="A37" s="25" t="s">
        <v>25</v>
      </c>
      <c r="B37" s="27">
        <v>2</v>
      </c>
      <c r="C37" s="27">
        <v>128</v>
      </c>
      <c r="D37" s="27" t="s">
        <v>23</v>
      </c>
      <c r="E37" s="27">
        <v>1</v>
      </c>
      <c r="F37" s="32">
        <v>0.68</v>
      </c>
      <c r="G37" s="28">
        <v>4.4</v>
      </c>
      <c r="H37" s="28">
        <v>4.37</v>
      </c>
      <c r="I37" s="28">
        <f t="shared" si="11"/>
        <v>4.385</v>
      </c>
      <c r="J37" s="38">
        <v>60</v>
      </c>
      <c r="K37" s="27">
        <v>24</v>
      </c>
      <c r="L37" s="27">
        <v>29</v>
      </c>
      <c r="M37" s="27">
        <f t="shared" si="7"/>
        <v>26.5</v>
      </c>
      <c r="N37" s="39">
        <f t="shared" si="8"/>
        <v>33092.829</v>
      </c>
      <c r="O37" s="39">
        <f t="shared" si="2"/>
        <v>13.692342109599998</v>
      </c>
      <c r="P37" s="39">
        <f t="shared" si="12"/>
        <v>33.092828999999995</v>
      </c>
      <c r="Q37" s="32">
        <f t="shared" si="12"/>
        <v>0.013692342109599999</v>
      </c>
      <c r="R37" s="32"/>
      <c r="S37" s="39">
        <f t="shared" si="10"/>
        <v>551.54715</v>
      </c>
      <c r="T37" s="40"/>
      <c r="U37" s="32"/>
      <c r="V37" s="41"/>
      <c r="W37" s="27"/>
      <c r="X37" s="40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</row>
    <row r="38" spans="1:88" s="30" customFormat="1" ht="15">
      <c r="A38" s="25" t="s">
        <v>25</v>
      </c>
      <c r="B38" s="27">
        <v>4</v>
      </c>
      <c r="C38" s="27">
        <v>131</v>
      </c>
      <c r="D38" s="27" t="s">
        <v>23</v>
      </c>
      <c r="E38" s="27">
        <v>1</v>
      </c>
      <c r="F38" s="32">
        <v>0.38</v>
      </c>
      <c r="G38" s="28">
        <v>1.57</v>
      </c>
      <c r="H38" s="28">
        <v>1.63</v>
      </c>
      <c r="I38" s="28">
        <f t="shared" si="11"/>
        <v>1.6</v>
      </c>
      <c r="J38" s="38">
        <v>45</v>
      </c>
      <c r="K38" s="27">
        <v>19</v>
      </c>
      <c r="L38" s="27">
        <v>7</v>
      </c>
      <c r="M38" s="27">
        <f t="shared" si="7"/>
        <v>13</v>
      </c>
      <c r="N38" s="39">
        <f t="shared" si="8"/>
        <v>5972.967</v>
      </c>
      <c r="O38" s="39">
        <f t="shared" si="2"/>
        <v>1.01871616</v>
      </c>
      <c r="P38" s="39">
        <f t="shared" si="12"/>
        <v>5.972967</v>
      </c>
      <c r="Q38" s="32">
        <f t="shared" si="12"/>
        <v>0.00101871616</v>
      </c>
      <c r="R38" s="32"/>
      <c r="S38" s="39">
        <f t="shared" si="10"/>
        <v>132.7326</v>
      </c>
      <c r="T38" s="40"/>
      <c r="U38" s="32"/>
      <c r="V38" s="41"/>
      <c r="W38" s="27"/>
      <c r="X38" s="40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</row>
    <row r="39" spans="1:88" s="30" customFormat="1" ht="15">
      <c r="A39" s="25" t="s">
        <v>25</v>
      </c>
      <c r="B39" s="27">
        <v>5</v>
      </c>
      <c r="C39" s="27">
        <v>132</v>
      </c>
      <c r="D39" s="27" t="s">
        <v>23</v>
      </c>
      <c r="E39" s="27">
        <v>1</v>
      </c>
      <c r="F39" s="32">
        <v>0.63</v>
      </c>
      <c r="G39" s="28">
        <v>3.32</v>
      </c>
      <c r="H39" s="28">
        <v>3.4</v>
      </c>
      <c r="I39" s="28">
        <f t="shared" si="11"/>
        <v>3.36</v>
      </c>
      <c r="J39" s="38">
        <v>68</v>
      </c>
      <c r="K39" s="27">
        <v>40</v>
      </c>
      <c r="L39" s="27">
        <v>20</v>
      </c>
      <c r="M39" s="27">
        <f t="shared" si="7"/>
        <v>30</v>
      </c>
      <c r="N39" s="39">
        <f t="shared" si="8"/>
        <v>48066.48</v>
      </c>
      <c r="O39" s="39">
        <f t="shared" si="2"/>
        <v>7.4481555456</v>
      </c>
      <c r="P39" s="39">
        <f t="shared" si="12"/>
        <v>48.066480000000006</v>
      </c>
      <c r="Q39" s="32">
        <f t="shared" si="12"/>
        <v>0.0074481555456</v>
      </c>
      <c r="R39" s="32"/>
      <c r="S39" s="39">
        <f t="shared" si="10"/>
        <v>706.86</v>
      </c>
      <c r="T39" s="40"/>
      <c r="U39" s="32"/>
      <c r="V39" s="41"/>
      <c r="W39" s="27"/>
      <c r="X39" s="40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</row>
    <row r="40" spans="1:88" s="30" customFormat="1" ht="15">
      <c r="A40" s="25" t="s">
        <v>25</v>
      </c>
      <c r="B40" s="27">
        <v>3</v>
      </c>
      <c r="C40" s="27">
        <v>180</v>
      </c>
      <c r="D40" s="27" t="s">
        <v>23</v>
      </c>
      <c r="E40" s="27">
        <v>0</v>
      </c>
      <c r="F40" s="32">
        <v>0.24</v>
      </c>
      <c r="G40" s="28">
        <v>2.02</v>
      </c>
      <c r="H40" s="28">
        <v>2.05</v>
      </c>
      <c r="I40" s="28">
        <f t="shared" si="11"/>
        <v>2.035</v>
      </c>
      <c r="J40" s="42"/>
      <c r="K40" s="42"/>
      <c r="L40" s="42"/>
      <c r="M40" s="42"/>
      <c r="N40" s="39">
        <f t="shared" si="8"/>
        <v>0</v>
      </c>
      <c r="O40" s="39">
        <f t="shared" si="2"/>
        <v>1.0408057968000002</v>
      </c>
      <c r="P40" s="39"/>
      <c r="Q40" s="32">
        <f t="shared" si="12"/>
        <v>0.0010408057968000002</v>
      </c>
      <c r="R40" s="32">
        <f>SUM(Q36:Q39)</f>
        <v>0.0344866815216</v>
      </c>
      <c r="S40" s="39"/>
      <c r="T40" s="43">
        <f>SUM(S36:S40)</f>
        <v>4508.392349999999</v>
      </c>
      <c r="U40" s="32">
        <f>V40*100</f>
        <v>0.489773926340992</v>
      </c>
      <c r="V40" s="50">
        <f>T40/T213</f>
        <v>0.00489773926340992</v>
      </c>
      <c r="W40" s="27"/>
      <c r="X40" s="40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</row>
    <row r="41" spans="1:88" s="4" customFormat="1" ht="15">
      <c r="A41" s="1" t="s">
        <v>26</v>
      </c>
      <c r="B41" s="6">
        <v>1</v>
      </c>
      <c r="C41" s="6">
        <v>25</v>
      </c>
      <c r="D41" s="7" t="s">
        <v>23</v>
      </c>
      <c r="E41" s="7">
        <v>1</v>
      </c>
      <c r="F41" s="33">
        <v>0.44</v>
      </c>
      <c r="G41" s="6">
        <v>2.85</v>
      </c>
      <c r="H41" s="6">
        <v>2.78</v>
      </c>
      <c r="I41" s="6">
        <f t="shared" si="11"/>
        <v>2.815</v>
      </c>
      <c r="J41" s="44">
        <v>23</v>
      </c>
      <c r="K41" s="6">
        <v>10</v>
      </c>
      <c r="L41" s="6">
        <v>10</v>
      </c>
      <c r="M41" s="6">
        <f aca="true" t="shared" si="13" ref="M41:M63">AVERAGE(K41,L41)</f>
        <v>10</v>
      </c>
      <c r="N41" s="45">
        <f t="shared" si="8"/>
        <v>1806.4199999999998</v>
      </c>
      <c r="O41" s="45">
        <f t="shared" si="2"/>
        <v>3.6512293047999993</v>
      </c>
      <c r="P41" s="45">
        <f aca="true" t="shared" si="14" ref="P41:Q63">N41/1000</f>
        <v>1.80642</v>
      </c>
      <c r="Q41" s="33">
        <f t="shared" si="12"/>
        <v>0.0036512293047999992</v>
      </c>
      <c r="R41" s="33"/>
      <c r="S41" s="45">
        <f aca="true" t="shared" si="15" ref="S41:S63">3.1416*(M41/2)^2</f>
        <v>78.53999999999999</v>
      </c>
      <c r="T41" s="46"/>
      <c r="U41" s="33"/>
      <c r="V41" s="47"/>
      <c r="W41" s="6"/>
      <c r="X41" s="46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</row>
    <row r="42" spans="1:88" s="4" customFormat="1" ht="15">
      <c r="A42" s="1" t="s">
        <v>26</v>
      </c>
      <c r="B42" s="6">
        <v>50</v>
      </c>
      <c r="C42" s="6">
        <v>26</v>
      </c>
      <c r="D42" s="6" t="s">
        <v>23</v>
      </c>
      <c r="E42" s="6">
        <v>1</v>
      </c>
      <c r="F42" s="33">
        <v>0.38</v>
      </c>
      <c r="G42" s="6">
        <v>1.49</v>
      </c>
      <c r="H42" s="6">
        <v>1.52</v>
      </c>
      <c r="I42" s="6">
        <f t="shared" si="11"/>
        <v>1.505</v>
      </c>
      <c r="J42" s="44">
        <v>19</v>
      </c>
      <c r="K42" s="6">
        <v>15</v>
      </c>
      <c r="L42" s="6">
        <v>15</v>
      </c>
      <c r="M42" s="6">
        <f t="shared" si="13"/>
        <v>15</v>
      </c>
      <c r="N42" s="45">
        <f t="shared" si="8"/>
        <v>3357.585</v>
      </c>
      <c r="O42" s="45">
        <f t="shared" si="2"/>
        <v>0.9013349883999998</v>
      </c>
      <c r="P42" s="45">
        <f t="shared" si="14"/>
        <v>3.357585</v>
      </c>
      <c r="Q42" s="33">
        <f t="shared" si="12"/>
        <v>0.0009013349883999998</v>
      </c>
      <c r="R42" s="33"/>
      <c r="S42" s="45">
        <f t="shared" si="15"/>
        <v>176.715</v>
      </c>
      <c r="T42" s="46"/>
      <c r="U42" s="33"/>
      <c r="V42" s="47"/>
      <c r="W42" s="6"/>
      <c r="X42" s="46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</row>
    <row r="43" spans="1:88" s="4" customFormat="1" ht="15">
      <c r="A43" s="1" t="s">
        <v>26</v>
      </c>
      <c r="B43" s="6">
        <v>51</v>
      </c>
      <c r="C43" s="6">
        <v>113</v>
      </c>
      <c r="D43" s="6" t="s">
        <v>23</v>
      </c>
      <c r="E43" s="6">
        <v>0</v>
      </c>
      <c r="F43" s="33">
        <v>0.81</v>
      </c>
      <c r="G43" s="7">
        <v>4.17</v>
      </c>
      <c r="H43" s="7">
        <v>4.12</v>
      </c>
      <c r="I43" s="7">
        <f t="shared" si="11"/>
        <v>4.145</v>
      </c>
      <c r="J43" s="44">
        <v>48</v>
      </c>
      <c r="K43" s="6">
        <v>13</v>
      </c>
      <c r="L43" s="6">
        <v>14</v>
      </c>
      <c r="M43" s="6">
        <f t="shared" si="13"/>
        <v>13.5</v>
      </c>
      <c r="N43" s="45">
        <f t="shared" si="8"/>
        <v>6870.6792000000005</v>
      </c>
      <c r="O43" s="45">
        <f t="shared" si="2"/>
        <v>14.573495197799998</v>
      </c>
      <c r="P43" s="45">
        <f t="shared" si="14"/>
        <v>6.8706792000000005</v>
      </c>
      <c r="Q43" s="33">
        <f t="shared" si="12"/>
        <v>0.014573495197799997</v>
      </c>
      <c r="R43" s="33">
        <f>SUM(Q41:Q43)</f>
        <v>0.019126059491</v>
      </c>
      <c r="S43" s="45">
        <f t="shared" si="15"/>
        <v>143.13915</v>
      </c>
      <c r="T43" s="48">
        <f>SUM(S41:S43)</f>
        <v>398.39414999999997</v>
      </c>
      <c r="U43" s="33">
        <f>V43*100</f>
        <v>0.04327996587891959</v>
      </c>
      <c r="V43" s="49">
        <f>T43/T213</f>
        <v>0.0004327996587891959</v>
      </c>
      <c r="W43" s="6"/>
      <c r="X43" s="46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</row>
    <row r="44" spans="1:88" s="30" customFormat="1" ht="15">
      <c r="A44" s="25" t="s">
        <v>27</v>
      </c>
      <c r="B44" s="27">
        <v>50</v>
      </c>
      <c r="C44" s="27">
        <v>112</v>
      </c>
      <c r="D44" s="27" t="s">
        <v>23</v>
      </c>
      <c r="E44" s="27">
        <v>1</v>
      </c>
      <c r="F44" s="32">
        <v>0.39</v>
      </c>
      <c r="G44" s="28">
        <v>2.12</v>
      </c>
      <c r="H44" s="28">
        <v>2.08</v>
      </c>
      <c r="I44" s="28">
        <f t="shared" si="11"/>
        <v>2.1</v>
      </c>
      <c r="J44" s="38">
        <v>135</v>
      </c>
      <c r="K44" s="27">
        <v>50</v>
      </c>
      <c r="L44" s="27">
        <v>40</v>
      </c>
      <c r="M44" s="27">
        <f t="shared" si="13"/>
        <v>45</v>
      </c>
      <c r="N44" s="39">
        <f t="shared" si="8"/>
        <v>214708.725</v>
      </c>
      <c r="O44" s="39">
        <f t="shared" si="2"/>
        <v>1.8010792800000004</v>
      </c>
      <c r="P44" s="39">
        <f t="shared" si="14"/>
        <v>214.70872500000002</v>
      </c>
      <c r="Q44" s="32">
        <f t="shared" si="12"/>
        <v>0.0018010792800000003</v>
      </c>
      <c r="R44" s="32"/>
      <c r="S44" s="39">
        <f t="shared" si="15"/>
        <v>1590.435</v>
      </c>
      <c r="T44" s="40"/>
      <c r="U44" s="32"/>
      <c r="V44" s="41"/>
      <c r="W44" s="27"/>
      <c r="X44" s="40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</row>
    <row r="45" spans="1:88" s="30" customFormat="1" ht="15">
      <c r="A45" s="25" t="s">
        <v>27</v>
      </c>
      <c r="B45" s="27">
        <v>51</v>
      </c>
      <c r="C45" s="27">
        <v>149</v>
      </c>
      <c r="D45" s="28" t="s">
        <v>23</v>
      </c>
      <c r="E45" s="28">
        <v>1</v>
      </c>
      <c r="F45" s="32">
        <v>0.61</v>
      </c>
      <c r="G45" s="28">
        <v>2.51</v>
      </c>
      <c r="H45" s="28">
        <v>2.55</v>
      </c>
      <c r="I45" s="28">
        <f t="shared" si="11"/>
        <v>2.53</v>
      </c>
      <c r="J45" s="38">
        <v>65</v>
      </c>
      <c r="K45" s="27">
        <v>34</v>
      </c>
      <c r="L45" s="27">
        <v>29</v>
      </c>
      <c r="M45" s="27">
        <f t="shared" si="13"/>
        <v>31.5</v>
      </c>
      <c r="N45" s="39">
        <f t="shared" si="8"/>
        <v>50655.35475</v>
      </c>
      <c r="O45" s="39">
        <f t="shared" si="2"/>
        <v>4.088843712799999</v>
      </c>
      <c r="P45" s="39">
        <f t="shared" si="14"/>
        <v>50.65535475</v>
      </c>
      <c r="Q45" s="32">
        <f t="shared" si="12"/>
        <v>0.0040888437128</v>
      </c>
      <c r="R45" s="32"/>
      <c r="S45" s="39">
        <f t="shared" si="15"/>
        <v>779.31315</v>
      </c>
      <c r="T45" s="40"/>
      <c r="U45" s="32"/>
      <c r="V45" s="41"/>
      <c r="W45" s="27"/>
      <c r="X45" s="40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</row>
    <row r="46" spans="1:88" s="30" customFormat="1" ht="15">
      <c r="A46" s="25" t="s">
        <v>27</v>
      </c>
      <c r="B46" s="27">
        <v>3</v>
      </c>
      <c r="C46" s="27">
        <v>164</v>
      </c>
      <c r="D46" s="27" t="s">
        <v>23</v>
      </c>
      <c r="E46" s="27">
        <v>1</v>
      </c>
      <c r="F46" s="32">
        <v>0.44</v>
      </c>
      <c r="G46" s="28">
        <v>2.1</v>
      </c>
      <c r="H46" s="28">
        <v>2.21</v>
      </c>
      <c r="I46" s="28">
        <f t="shared" si="11"/>
        <v>2.1550000000000002</v>
      </c>
      <c r="J46" s="38">
        <v>57</v>
      </c>
      <c r="K46" s="27">
        <v>40</v>
      </c>
      <c r="L46" s="27">
        <v>25</v>
      </c>
      <c r="M46" s="27">
        <f t="shared" si="13"/>
        <v>32.5</v>
      </c>
      <c r="N46" s="39">
        <f t="shared" si="8"/>
        <v>47285.988750000004</v>
      </c>
      <c r="O46" s="39">
        <f t="shared" si="2"/>
        <v>2.1398181112000003</v>
      </c>
      <c r="P46" s="39">
        <f t="shared" si="14"/>
        <v>47.28598875</v>
      </c>
      <c r="Q46" s="32">
        <f t="shared" si="12"/>
        <v>0.0021398181112000005</v>
      </c>
      <c r="R46" s="32"/>
      <c r="S46" s="39">
        <f t="shared" si="15"/>
        <v>829.57875</v>
      </c>
      <c r="T46" s="40"/>
      <c r="U46" s="32"/>
      <c r="V46" s="41"/>
      <c r="W46" s="27"/>
      <c r="X46" s="40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</row>
    <row r="47" spans="1:88" s="30" customFormat="1" ht="15">
      <c r="A47" s="26" t="s">
        <v>27</v>
      </c>
      <c r="B47" s="27"/>
      <c r="C47" s="27">
        <v>174</v>
      </c>
      <c r="D47" s="27" t="s">
        <v>23</v>
      </c>
      <c r="E47" s="27">
        <v>0</v>
      </c>
      <c r="F47" s="32">
        <v>1</v>
      </c>
      <c r="G47" s="28">
        <v>5.07</v>
      </c>
      <c r="H47" s="28">
        <v>5.14</v>
      </c>
      <c r="I47" s="28">
        <f t="shared" si="11"/>
        <v>5.105</v>
      </c>
      <c r="J47" s="51">
        <v>40</v>
      </c>
      <c r="K47" s="51">
        <v>30</v>
      </c>
      <c r="L47" s="51">
        <v>20</v>
      </c>
      <c r="M47" s="27">
        <f t="shared" si="13"/>
        <v>25</v>
      </c>
      <c r="N47" s="39">
        <f t="shared" si="8"/>
        <v>19635</v>
      </c>
      <c r="O47" s="39">
        <f t="shared" si="2"/>
        <v>27.29110538</v>
      </c>
      <c r="P47" s="39">
        <f t="shared" si="14"/>
        <v>19.635</v>
      </c>
      <c r="Q47" s="32">
        <f t="shared" si="12"/>
        <v>0.02729110538</v>
      </c>
      <c r="R47" s="32"/>
      <c r="S47" s="39">
        <f t="shared" si="15"/>
        <v>490.875</v>
      </c>
      <c r="T47" s="40"/>
      <c r="U47" s="32"/>
      <c r="V47" s="41"/>
      <c r="W47" s="27"/>
      <c r="X47" s="40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</row>
    <row r="48" spans="1:88" s="30" customFormat="1" ht="15">
      <c r="A48" s="25" t="s">
        <v>27</v>
      </c>
      <c r="B48" s="27">
        <v>52</v>
      </c>
      <c r="C48" s="27">
        <v>184</v>
      </c>
      <c r="D48" s="27" t="s">
        <v>23</v>
      </c>
      <c r="E48" s="27">
        <v>1</v>
      </c>
      <c r="F48" s="32">
        <v>0.21</v>
      </c>
      <c r="G48" s="28">
        <v>2.01</v>
      </c>
      <c r="H48" s="28">
        <v>1.97</v>
      </c>
      <c r="I48" s="28">
        <f t="shared" si="11"/>
        <v>1.9899999999999998</v>
      </c>
      <c r="J48" s="38">
        <v>15</v>
      </c>
      <c r="K48" s="27">
        <v>15</v>
      </c>
      <c r="L48" s="27">
        <v>8</v>
      </c>
      <c r="M48" s="51">
        <f t="shared" si="13"/>
        <v>11.5</v>
      </c>
      <c r="N48" s="39">
        <f t="shared" si="8"/>
        <v>1558.03725</v>
      </c>
      <c r="O48" s="39">
        <f t="shared" si="2"/>
        <v>0.8708735111999996</v>
      </c>
      <c r="P48" s="39">
        <f t="shared" si="14"/>
        <v>1.5580372500000002</v>
      </c>
      <c r="Q48" s="32">
        <f t="shared" si="12"/>
        <v>0.0008708735111999995</v>
      </c>
      <c r="R48" s="32"/>
      <c r="S48" s="39">
        <f t="shared" si="15"/>
        <v>103.86915</v>
      </c>
      <c r="T48" s="40"/>
      <c r="U48" s="32"/>
      <c r="V48" s="41"/>
      <c r="W48" s="27"/>
      <c r="X48" s="40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</row>
    <row r="49" spans="1:88" s="30" customFormat="1" ht="15">
      <c r="A49" s="25" t="s">
        <v>27</v>
      </c>
      <c r="B49" s="27">
        <v>5</v>
      </c>
      <c r="C49" s="27">
        <v>193</v>
      </c>
      <c r="D49" s="27" t="s">
        <v>23</v>
      </c>
      <c r="E49" s="27" t="s">
        <v>62</v>
      </c>
      <c r="F49" s="32">
        <v>0.89</v>
      </c>
      <c r="G49" s="28">
        <v>4.3</v>
      </c>
      <c r="H49" s="28">
        <v>4.25</v>
      </c>
      <c r="I49" s="28">
        <f t="shared" si="11"/>
        <v>4.275</v>
      </c>
      <c r="J49" s="28">
        <v>73</v>
      </c>
      <c r="K49" s="28">
        <v>4</v>
      </c>
      <c r="L49" s="28">
        <v>6</v>
      </c>
      <c r="M49" s="27">
        <f t="shared" si="13"/>
        <v>5</v>
      </c>
      <c r="N49" s="39">
        <f t="shared" si="8"/>
        <v>1433.3549999999998</v>
      </c>
      <c r="O49" s="39">
        <f t="shared" si="2"/>
        <v>17.033028705000003</v>
      </c>
      <c r="P49" s="39">
        <f t="shared" si="14"/>
        <v>1.4333549999999997</v>
      </c>
      <c r="Q49" s="32">
        <f t="shared" si="12"/>
        <v>0.017033028705</v>
      </c>
      <c r="R49" s="32">
        <f>SUM(Q44:Q49)</f>
        <v>0.0532247487002</v>
      </c>
      <c r="S49" s="39">
        <f t="shared" si="15"/>
        <v>19.634999999999998</v>
      </c>
      <c r="T49" s="43">
        <f>SUM(S44:S49)</f>
        <v>3813.7060500000002</v>
      </c>
      <c r="U49" s="32">
        <f>V49*100</f>
        <v>0.4143059523244235</v>
      </c>
      <c r="V49" s="50">
        <f>T49/T213</f>
        <v>0.004143059523244235</v>
      </c>
      <c r="W49" s="27"/>
      <c r="X49" s="40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</row>
    <row r="50" spans="1:88" s="4" customFormat="1" ht="15">
      <c r="A50" s="1" t="s">
        <v>28</v>
      </c>
      <c r="B50" s="6">
        <v>11</v>
      </c>
      <c r="C50" s="6">
        <v>69</v>
      </c>
      <c r="D50" s="7" t="s">
        <v>23</v>
      </c>
      <c r="E50" s="7">
        <v>1</v>
      </c>
      <c r="F50" s="33">
        <v>1.6</v>
      </c>
      <c r="G50" s="7">
        <v>9.36</v>
      </c>
      <c r="H50" s="7">
        <v>10.02</v>
      </c>
      <c r="I50" s="7">
        <f t="shared" si="11"/>
        <v>9.69</v>
      </c>
      <c r="J50" s="44">
        <v>85</v>
      </c>
      <c r="K50" s="6">
        <v>49</v>
      </c>
      <c r="L50" s="6">
        <v>9</v>
      </c>
      <c r="M50" s="6">
        <f t="shared" si="13"/>
        <v>29</v>
      </c>
      <c r="N50" s="45">
        <f t="shared" si="8"/>
        <v>56144.318999999996</v>
      </c>
      <c r="O50" s="45">
        <f t="shared" si="2"/>
        <v>157.32479347199998</v>
      </c>
      <c r="P50" s="45">
        <f t="shared" si="14"/>
        <v>56.144318999999996</v>
      </c>
      <c r="Q50" s="33">
        <f t="shared" si="12"/>
        <v>0.15732479347199999</v>
      </c>
      <c r="R50" s="33"/>
      <c r="S50" s="45">
        <f t="shared" si="15"/>
        <v>660.5214</v>
      </c>
      <c r="T50" s="46"/>
      <c r="U50" s="33"/>
      <c r="V50" s="47"/>
      <c r="W50" s="6"/>
      <c r="X50" s="46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</row>
    <row r="51" spans="1:88" s="4" customFormat="1" ht="15">
      <c r="A51" s="1" t="s">
        <v>28</v>
      </c>
      <c r="B51" s="6">
        <v>10</v>
      </c>
      <c r="C51" s="6">
        <v>71</v>
      </c>
      <c r="D51" s="7" t="s">
        <v>23</v>
      </c>
      <c r="E51" s="7">
        <v>1</v>
      </c>
      <c r="F51" s="33">
        <v>1.12</v>
      </c>
      <c r="G51" s="7">
        <v>7.95</v>
      </c>
      <c r="H51" s="7">
        <v>6.92</v>
      </c>
      <c r="I51" s="7">
        <f t="shared" si="11"/>
        <v>7.4350000000000005</v>
      </c>
      <c r="J51" s="44">
        <v>41</v>
      </c>
      <c r="K51" s="6">
        <v>26</v>
      </c>
      <c r="L51" s="6">
        <v>13</v>
      </c>
      <c r="M51" s="6">
        <f t="shared" si="13"/>
        <v>19.5</v>
      </c>
      <c r="N51" s="45">
        <f t="shared" si="8"/>
        <v>12244.58235</v>
      </c>
      <c r="O51" s="45">
        <f t="shared" si="2"/>
        <v>64.8350129504</v>
      </c>
      <c r="P51" s="45">
        <f t="shared" si="14"/>
        <v>12.24458235</v>
      </c>
      <c r="Q51" s="33">
        <f t="shared" si="14"/>
        <v>0.0648350129504</v>
      </c>
      <c r="R51" s="33"/>
      <c r="S51" s="45">
        <f t="shared" si="15"/>
        <v>298.64835</v>
      </c>
      <c r="T51" s="46"/>
      <c r="U51" s="33"/>
      <c r="V51" s="47"/>
      <c r="W51" s="6"/>
      <c r="X51" s="46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</row>
    <row r="52" spans="1:88" s="4" customFormat="1" ht="15">
      <c r="A52" s="1" t="s">
        <v>28</v>
      </c>
      <c r="B52" s="6">
        <v>9</v>
      </c>
      <c r="C52" s="6">
        <v>81</v>
      </c>
      <c r="D52" s="7" t="s">
        <v>23</v>
      </c>
      <c r="E52" s="7">
        <v>1</v>
      </c>
      <c r="F52" s="33">
        <v>0.47</v>
      </c>
      <c r="G52" s="7">
        <v>5.76</v>
      </c>
      <c r="H52" s="7">
        <v>5.84</v>
      </c>
      <c r="I52" s="7">
        <f t="shared" si="11"/>
        <v>5.8</v>
      </c>
      <c r="J52" s="7">
        <v>84</v>
      </c>
      <c r="K52" s="7">
        <v>5</v>
      </c>
      <c r="L52" s="7">
        <v>3</v>
      </c>
      <c r="M52" s="7">
        <f t="shared" si="13"/>
        <v>4</v>
      </c>
      <c r="N52" s="45">
        <f t="shared" si="8"/>
        <v>1055.5776</v>
      </c>
      <c r="O52" s="45">
        <f t="shared" si="2"/>
        <v>16.557069759999997</v>
      </c>
      <c r="P52" s="45">
        <f t="shared" si="14"/>
        <v>1.0555776000000001</v>
      </c>
      <c r="Q52" s="33">
        <f t="shared" si="14"/>
        <v>0.016557069759999998</v>
      </c>
      <c r="R52" s="33"/>
      <c r="S52" s="45">
        <f t="shared" si="15"/>
        <v>12.5664</v>
      </c>
      <c r="T52" s="46"/>
      <c r="U52" s="33"/>
      <c r="V52" s="47"/>
      <c r="W52" s="6"/>
      <c r="X52" s="46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</row>
    <row r="53" spans="1:88" s="4" customFormat="1" ht="15">
      <c r="A53" s="1" t="s">
        <v>28</v>
      </c>
      <c r="B53" s="6"/>
      <c r="C53" s="6">
        <v>97</v>
      </c>
      <c r="D53" s="7" t="s">
        <v>23</v>
      </c>
      <c r="E53" s="7">
        <v>1</v>
      </c>
      <c r="F53" s="33">
        <v>0.85</v>
      </c>
      <c r="G53" s="7">
        <v>6.13</v>
      </c>
      <c r="H53" s="7">
        <v>6.2</v>
      </c>
      <c r="I53" s="7">
        <f t="shared" si="11"/>
        <v>6.165</v>
      </c>
      <c r="J53" s="44">
        <v>64</v>
      </c>
      <c r="K53" s="44">
        <v>11</v>
      </c>
      <c r="L53" s="44">
        <v>10</v>
      </c>
      <c r="M53" s="6">
        <f t="shared" si="13"/>
        <v>10.5</v>
      </c>
      <c r="N53" s="45">
        <f t="shared" si="8"/>
        <v>5541.7824</v>
      </c>
      <c r="O53" s="45">
        <f t="shared" si="2"/>
        <v>33.830991116999996</v>
      </c>
      <c r="P53" s="45">
        <f t="shared" si="14"/>
        <v>5.5417824</v>
      </c>
      <c r="Q53" s="33">
        <f t="shared" si="14"/>
        <v>0.033830991117</v>
      </c>
      <c r="R53" s="33"/>
      <c r="S53" s="45">
        <f t="shared" si="15"/>
        <v>86.59035</v>
      </c>
      <c r="T53" s="46"/>
      <c r="U53" s="33"/>
      <c r="V53" s="47"/>
      <c r="W53" s="6"/>
      <c r="X53" s="46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</row>
    <row r="54" spans="1:88" s="4" customFormat="1" ht="15">
      <c r="A54" s="1" t="s">
        <v>28</v>
      </c>
      <c r="B54" s="6">
        <v>6</v>
      </c>
      <c r="C54" s="6">
        <v>100</v>
      </c>
      <c r="D54" s="7" t="s">
        <v>23</v>
      </c>
      <c r="E54" s="7">
        <v>1</v>
      </c>
      <c r="F54" s="33">
        <v>1.16</v>
      </c>
      <c r="G54" s="7">
        <v>8.52</v>
      </c>
      <c r="H54" s="7">
        <v>9.04</v>
      </c>
      <c r="I54" s="7">
        <f t="shared" si="11"/>
        <v>8.78</v>
      </c>
      <c r="J54" s="44">
        <v>103</v>
      </c>
      <c r="K54" s="6">
        <v>12</v>
      </c>
      <c r="L54" s="6">
        <v>10</v>
      </c>
      <c r="M54" s="6">
        <f t="shared" si="13"/>
        <v>11</v>
      </c>
      <c r="N54" s="45">
        <f t="shared" si="8"/>
        <v>9788.440200000001</v>
      </c>
      <c r="O54" s="45">
        <f t="shared" si="2"/>
        <v>93.64328807679996</v>
      </c>
      <c r="P54" s="45">
        <f t="shared" si="14"/>
        <v>9.7884402</v>
      </c>
      <c r="Q54" s="33">
        <f t="shared" si="14"/>
        <v>0.09364328807679996</v>
      </c>
      <c r="R54" s="33"/>
      <c r="S54" s="45">
        <f t="shared" si="15"/>
        <v>95.0334</v>
      </c>
      <c r="T54" s="46"/>
      <c r="U54" s="33"/>
      <c r="V54" s="47"/>
      <c r="W54" s="6"/>
      <c r="X54" s="46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</row>
    <row r="55" spans="1:88" s="4" customFormat="1" ht="15">
      <c r="A55" s="1" t="s">
        <v>28</v>
      </c>
      <c r="B55" s="6"/>
      <c r="C55" s="6">
        <v>101</v>
      </c>
      <c r="D55" s="7" t="s">
        <v>23</v>
      </c>
      <c r="E55" s="7">
        <v>1</v>
      </c>
      <c r="F55" s="33">
        <v>0.84</v>
      </c>
      <c r="G55" s="7">
        <v>6.69</v>
      </c>
      <c r="H55" s="7">
        <v>6.51</v>
      </c>
      <c r="I55" s="7">
        <f t="shared" si="11"/>
        <v>6.6</v>
      </c>
      <c r="J55" s="7">
        <v>82</v>
      </c>
      <c r="K55" s="7">
        <v>6</v>
      </c>
      <c r="L55" s="7">
        <v>33</v>
      </c>
      <c r="M55" s="6">
        <f t="shared" si="13"/>
        <v>19.5</v>
      </c>
      <c r="N55" s="45">
        <f t="shared" si="8"/>
        <v>24489.1647</v>
      </c>
      <c r="O55" s="45">
        <f t="shared" si="2"/>
        <v>38.317466879999984</v>
      </c>
      <c r="P55" s="45">
        <f t="shared" si="14"/>
        <v>24.4891647</v>
      </c>
      <c r="Q55" s="33">
        <f t="shared" si="14"/>
        <v>0.038317466879999984</v>
      </c>
      <c r="R55" s="33"/>
      <c r="S55" s="45">
        <f t="shared" si="15"/>
        <v>298.64835</v>
      </c>
      <c r="T55" s="46"/>
      <c r="U55" s="33"/>
      <c r="V55" s="47"/>
      <c r="W55" s="6"/>
      <c r="X55" s="46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</row>
    <row r="56" spans="1:88" s="4" customFormat="1" ht="15">
      <c r="A56" s="1" t="s">
        <v>28</v>
      </c>
      <c r="B56" s="6">
        <v>2</v>
      </c>
      <c r="C56" s="6">
        <v>137</v>
      </c>
      <c r="D56" s="7" t="s">
        <v>23</v>
      </c>
      <c r="E56" s="7">
        <v>1</v>
      </c>
      <c r="F56" s="33">
        <v>0.39</v>
      </c>
      <c r="G56" s="7">
        <v>4.01</v>
      </c>
      <c r="H56" s="7">
        <v>4.1</v>
      </c>
      <c r="I56" s="7">
        <f t="shared" si="11"/>
        <v>4.055</v>
      </c>
      <c r="J56" s="7">
        <v>30</v>
      </c>
      <c r="K56" s="7">
        <v>7.5</v>
      </c>
      <c r="L56" s="7">
        <v>6</v>
      </c>
      <c r="M56" s="7">
        <f t="shared" si="13"/>
        <v>6.75</v>
      </c>
      <c r="N56" s="45">
        <f t="shared" si="8"/>
        <v>1073.543625</v>
      </c>
      <c r="O56" s="45">
        <f t="shared" si="2"/>
        <v>6.7154629541999995</v>
      </c>
      <c r="P56" s="45">
        <f t="shared" si="14"/>
        <v>1.0735436250000001</v>
      </c>
      <c r="Q56" s="33">
        <f t="shared" si="14"/>
        <v>0.0067154629541999996</v>
      </c>
      <c r="R56" s="33"/>
      <c r="S56" s="45">
        <f t="shared" si="15"/>
        <v>35.7847875</v>
      </c>
      <c r="T56" s="46"/>
      <c r="U56" s="33"/>
      <c r="V56" s="47"/>
      <c r="W56" s="6"/>
      <c r="X56" s="46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</row>
    <row r="57" spans="1:88" s="4" customFormat="1" ht="15">
      <c r="A57" s="1" t="s">
        <v>28</v>
      </c>
      <c r="B57" s="6">
        <v>1</v>
      </c>
      <c r="C57" s="6">
        <v>178</v>
      </c>
      <c r="D57" s="7" t="s">
        <v>23</v>
      </c>
      <c r="E57" s="7">
        <v>1</v>
      </c>
      <c r="F57" s="33">
        <v>0.79</v>
      </c>
      <c r="G57" s="7">
        <v>5.78</v>
      </c>
      <c r="H57" s="7">
        <v>5.69</v>
      </c>
      <c r="I57" s="7">
        <f t="shared" si="11"/>
        <v>5.735</v>
      </c>
      <c r="J57" s="7">
        <v>56</v>
      </c>
      <c r="K57" s="44">
        <v>135</v>
      </c>
      <c r="L57" s="44">
        <v>100</v>
      </c>
      <c r="M57" s="52">
        <f t="shared" si="13"/>
        <v>117.5</v>
      </c>
      <c r="N57" s="45">
        <f t="shared" si="8"/>
        <v>607232.01</v>
      </c>
      <c r="O57" s="45">
        <f t="shared" si="2"/>
        <v>27.2096884598</v>
      </c>
      <c r="P57" s="45">
        <f t="shared" si="14"/>
        <v>607.2320100000001</v>
      </c>
      <c r="Q57" s="33">
        <f t="shared" si="14"/>
        <v>0.0272096884598</v>
      </c>
      <c r="R57" s="33">
        <f>SUM(Q50:Q57)</f>
        <v>0.43843377367019987</v>
      </c>
      <c r="S57" s="45">
        <f t="shared" si="15"/>
        <v>10843.42875</v>
      </c>
      <c r="T57" s="48">
        <f>SUM(S50:S57)</f>
        <v>12331.221787499999</v>
      </c>
      <c r="U57" s="33">
        <f>V57*100</f>
        <v>1.339615198185992</v>
      </c>
      <c r="V57" s="49">
        <f>T57/T213</f>
        <v>0.01339615198185992</v>
      </c>
      <c r="W57" s="6"/>
      <c r="X57" s="46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</row>
    <row r="58" spans="1:88" s="30" customFormat="1" ht="15">
      <c r="A58" s="25" t="s">
        <v>29</v>
      </c>
      <c r="B58" s="27">
        <v>2</v>
      </c>
      <c r="C58" s="27">
        <v>201</v>
      </c>
      <c r="D58" s="28" t="s">
        <v>18</v>
      </c>
      <c r="E58" s="28">
        <v>1</v>
      </c>
      <c r="F58" s="32">
        <v>3</v>
      </c>
      <c r="G58" s="27">
        <v>50.23</v>
      </c>
      <c r="H58" s="27">
        <v>49.05</v>
      </c>
      <c r="I58" s="27">
        <f t="shared" si="11"/>
        <v>49.64</v>
      </c>
      <c r="J58" s="38">
        <v>158</v>
      </c>
      <c r="K58" s="27">
        <v>90</v>
      </c>
      <c r="L58" s="27">
        <v>70</v>
      </c>
      <c r="M58" s="27">
        <f t="shared" si="13"/>
        <v>80</v>
      </c>
      <c r="N58" s="39">
        <f t="shared" si="8"/>
        <v>794196.4799999999</v>
      </c>
      <c r="O58" s="39">
        <f t="shared" si="2"/>
        <v>7741.30955136</v>
      </c>
      <c r="P58" s="39">
        <f t="shared" si="14"/>
        <v>794.1964799999998</v>
      </c>
      <c r="Q58" s="32">
        <f t="shared" si="14"/>
        <v>7.7413095513600005</v>
      </c>
      <c r="R58" s="32">
        <f>SUM(Q58)</f>
        <v>7.7413095513600005</v>
      </c>
      <c r="S58" s="39">
        <f t="shared" si="15"/>
        <v>5026.5599999999995</v>
      </c>
      <c r="T58" s="43">
        <f>S58</f>
        <v>5026.5599999999995</v>
      </c>
      <c r="U58" s="32">
        <f>V58*100</f>
        <v>0.5460656118779406</v>
      </c>
      <c r="V58" s="50">
        <f>T58/T213</f>
        <v>0.005460656118779406</v>
      </c>
      <c r="W58" s="27"/>
      <c r="X58" s="40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</row>
    <row r="59" spans="1:88" s="4" customFormat="1" ht="15">
      <c r="A59" s="1" t="s">
        <v>30</v>
      </c>
      <c r="B59" s="6">
        <v>1</v>
      </c>
      <c r="C59" s="6">
        <v>31</v>
      </c>
      <c r="D59" s="7" t="s">
        <v>18</v>
      </c>
      <c r="E59" s="7">
        <v>1</v>
      </c>
      <c r="F59" s="33">
        <v>2.28</v>
      </c>
      <c r="G59" s="6">
        <v>51.23</v>
      </c>
      <c r="H59" s="6">
        <v>51.25</v>
      </c>
      <c r="I59" s="6">
        <f t="shared" si="11"/>
        <v>51.239999999999995</v>
      </c>
      <c r="J59" s="44">
        <v>204</v>
      </c>
      <c r="K59" s="6">
        <v>110</v>
      </c>
      <c r="L59" s="6">
        <v>100</v>
      </c>
      <c r="M59" s="6">
        <f t="shared" si="13"/>
        <v>105</v>
      </c>
      <c r="N59" s="45">
        <f t="shared" si="8"/>
        <v>1766443.14</v>
      </c>
      <c r="O59" s="45">
        <f t="shared" si="2"/>
        <v>6268.775582361599</v>
      </c>
      <c r="P59" s="45">
        <f t="shared" si="14"/>
        <v>1766.4431399999999</v>
      </c>
      <c r="Q59" s="33">
        <f t="shared" si="14"/>
        <v>6.268775582361599</v>
      </c>
      <c r="R59" s="33"/>
      <c r="S59" s="45">
        <f t="shared" si="15"/>
        <v>8659.035</v>
      </c>
      <c r="T59" s="46"/>
      <c r="U59" s="33"/>
      <c r="V59" s="47"/>
      <c r="W59" s="6"/>
      <c r="X59" s="46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</row>
    <row r="60" spans="1:88" s="4" customFormat="1" ht="15">
      <c r="A60" s="1" t="s">
        <v>30</v>
      </c>
      <c r="B60" s="6">
        <v>4</v>
      </c>
      <c r="C60" s="6">
        <v>32</v>
      </c>
      <c r="D60" s="7" t="s">
        <v>18</v>
      </c>
      <c r="E60" s="7">
        <v>1</v>
      </c>
      <c r="F60" s="33">
        <v>2.4</v>
      </c>
      <c r="G60" s="6">
        <v>41</v>
      </c>
      <c r="H60" s="6">
        <v>41.16</v>
      </c>
      <c r="I60" s="6">
        <f t="shared" si="11"/>
        <v>41.08</v>
      </c>
      <c r="J60" s="44">
        <v>203</v>
      </c>
      <c r="K60" s="6">
        <v>130</v>
      </c>
      <c r="L60" s="6">
        <v>120</v>
      </c>
      <c r="M60" s="6">
        <f t="shared" si="13"/>
        <v>125</v>
      </c>
      <c r="N60" s="45">
        <f t="shared" si="8"/>
        <v>2491190.625</v>
      </c>
      <c r="O60" s="45">
        <f t="shared" si="2"/>
        <v>4241.326881791998</v>
      </c>
      <c r="P60" s="45">
        <f t="shared" si="14"/>
        <v>2491.190625</v>
      </c>
      <c r="Q60" s="33">
        <f t="shared" si="14"/>
        <v>4.241326881791998</v>
      </c>
      <c r="R60" s="33"/>
      <c r="S60" s="45">
        <f t="shared" si="15"/>
        <v>12271.875</v>
      </c>
      <c r="T60" s="46"/>
      <c r="U60" s="33"/>
      <c r="V60" s="47"/>
      <c r="W60" s="6"/>
      <c r="X60" s="46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</row>
    <row r="61" spans="1:88" s="4" customFormat="1" ht="15">
      <c r="A61" s="1" t="s">
        <v>30</v>
      </c>
      <c r="B61" s="6">
        <v>2</v>
      </c>
      <c r="C61" s="6">
        <v>33</v>
      </c>
      <c r="D61" s="7" t="s">
        <v>18</v>
      </c>
      <c r="E61" s="7">
        <v>1</v>
      </c>
      <c r="F61" s="33">
        <v>2.8</v>
      </c>
      <c r="G61" s="6">
        <v>38.8</v>
      </c>
      <c r="H61" s="6">
        <v>38.74</v>
      </c>
      <c r="I61" s="6">
        <f t="shared" si="11"/>
        <v>38.769999999999996</v>
      </c>
      <c r="J61" s="44">
        <v>255</v>
      </c>
      <c r="K61" s="6">
        <v>15</v>
      </c>
      <c r="L61" s="6">
        <v>115</v>
      </c>
      <c r="M61" s="6">
        <f t="shared" si="13"/>
        <v>65</v>
      </c>
      <c r="N61" s="45">
        <f t="shared" si="8"/>
        <v>846170.3250000001</v>
      </c>
      <c r="O61" s="45">
        <f t="shared" si="2"/>
        <v>4407.367520863999</v>
      </c>
      <c r="P61" s="45">
        <f t="shared" si="14"/>
        <v>846.170325</v>
      </c>
      <c r="Q61" s="33">
        <f t="shared" si="14"/>
        <v>4.407367520863999</v>
      </c>
      <c r="R61" s="33"/>
      <c r="S61" s="45">
        <f t="shared" si="15"/>
        <v>3318.315</v>
      </c>
      <c r="T61" s="46"/>
      <c r="U61" s="33"/>
      <c r="V61" s="47"/>
      <c r="W61" s="6"/>
      <c r="X61" s="46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</row>
    <row r="62" spans="1:88" s="4" customFormat="1" ht="15">
      <c r="A62" s="1" t="s">
        <v>30</v>
      </c>
      <c r="B62" s="6">
        <v>3</v>
      </c>
      <c r="C62" s="6">
        <v>77</v>
      </c>
      <c r="D62" s="7" t="s">
        <v>18</v>
      </c>
      <c r="E62" s="7">
        <v>1</v>
      </c>
      <c r="F62" s="33">
        <v>1.65</v>
      </c>
      <c r="G62" s="7">
        <v>55.61</v>
      </c>
      <c r="H62" s="7">
        <v>53.65</v>
      </c>
      <c r="I62" s="7">
        <f t="shared" si="11"/>
        <v>54.629999999999995</v>
      </c>
      <c r="J62" s="44">
        <v>132</v>
      </c>
      <c r="K62" s="6">
        <v>165</v>
      </c>
      <c r="L62" s="6">
        <v>150</v>
      </c>
      <c r="M62" s="6">
        <f t="shared" si="13"/>
        <v>157.5</v>
      </c>
      <c r="N62" s="45">
        <f t="shared" si="8"/>
        <v>2571733.395</v>
      </c>
      <c r="O62" s="45">
        <f t="shared" si="2"/>
        <v>5156.748830771998</v>
      </c>
      <c r="P62" s="45">
        <f t="shared" si="14"/>
        <v>2571.733395</v>
      </c>
      <c r="Q62" s="33">
        <f t="shared" si="14"/>
        <v>5.156748830771997</v>
      </c>
      <c r="R62" s="33"/>
      <c r="S62" s="45">
        <f t="shared" si="15"/>
        <v>19482.82875</v>
      </c>
      <c r="T62" s="46"/>
      <c r="U62" s="33"/>
      <c r="V62" s="47"/>
      <c r="W62" s="6"/>
      <c r="X62" s="46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</row>
    <row r="63" spans="1:88" s="4" customFormat="1" ht="15">
      <c r="A63" s="1" t="s">
        <v>30</v>
      </c>
      <c r="B63" s="6">
        <v>5</v>
      </c>
      <c r="C63" s="6">
        <v>93</v>
      </c>
      <c r="D63" s="7" t="s">
        <v>18</v>
      </c>
      <c r="E63" s="7">
        <v>1</v>
      </c>
      <c r="F63" s="33">
        <v>2.21</v>
      </c>
      <c r="G63" s="7">
        <v>49.5</v>
      </c>
      <c r="H63" s="7">
        <v>53.42</v>
      </c>
      <c r="I63" s="7">
        <f t="shared" si="11"/>
        <v>51.46</v>
      </c>
      <c r="J63" s="44">
        <v>189</v>
      </c>
      <c r="K63" s="6">
        <v>190</v>
      </c>
      <c r="L63" s="6">
        <v>180</v>
      </c>
      <c r="M63" s="6">
        <f t="shared" si="13"/>
        <v>185</v>
      </c>
      <c r="N63" s="45">
        <f t="shared" si="8"/>
        <v>5080379.535</v>
      </c>
      <c r="O63" s="45">
        <f t="shared" si="2"/>
        <v>6128.602739459199</v>
      </c>
      <c r="P63" s="45">
        <f t="shared" si="14"/>
        <v>5080.379535</v>
      </c>
      <c r="Q63" s="33">
        <f t="shared" si="14"/>
        <v>6.1286027394591995</v>
      </c>
      <c r="R63" s="33">
        <f>SUM(Q59:Q63)</f>
        <v>26.202821555248793</v>
      </c>
      <c r="S63" s="45">
        <f t="shared" si="15"/>
        <v>26880.315</v>
      </c>
      <c r="T63" s="48">
        <f>SUM(S59:S63)</f>
        <v>70612.36875</v>
      </c>
      <c r="U63" s="33">
        <f>V63*100</f>
        <v>7.671048659047047</v>
      </c>
      <c r="V63" s="49">
        <f>T63/T213</f>
        <v>0.07671048659047047</v>
      </c>
      <c r="W63" s="6"/>
      <c r="X63" s="46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</row>
    <row r="64" spans="1:88" s="30" customFormat="1" ht="15">
      <c r="A64" s="25" t="s">
        <v>31</v>
      </c>
      <c r="B64" s="27">
        <v>4</v>
      </c>
      <c r="C64" s="27">
        <v>187</v>
      </c>
      <c r="D64" s="28" t="s">
        <v>23</v>
      </c>
      <c r="E64" s="28">
        <v>0</v>
      </c>
      <c r="F64" s="32">
        <v>1.02</v>
      </c>
      <c r="G64" s="42"/>
      <c r="H64" s="42"/>
      <c r="I64" s="42"/>
      <c r="J64" s="42"/>
      <c r="K64" s="42"/>
      <c r="L64" s="42"/>
      <c r="M64" s="42"/>
      <c r="N64" s="39"/>
      <c r="O64" s="39"/>
      <c r="P64" s="39"/>
      <c r="Q64" s="32"/>
      <c r="R64" s="32"/>
      <c r="S64" s="39"/>
      <c r="T64" s="40"/>
      <c r="U64" s="32"/>
      <c r="V64" s="41"/>
      <c r="W64" s="27"/>
      <c r="X64" s="40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</row>
    <row r="65" spans="1:88" s="30" customFormat="1" ht="15">
      <c r="A65" s="25" t="s">
        <v>31</v>
      </c>
      <c r="B65" s="27">
        <v>6</v>
      </c>
      <c r="C65" s="27">
        <v>190</v>
      </c>
      <c r="D65" s="28" t="s">
        <v>23</v>
      </c>
      <c r="E65" s="28">
        <v>0</v>
      </c>
      <c r="F65" s="32">
        <v>0.81</v>
      </c>
      <c r="G65" s="42"/>
      <c r="H65" s="42"/>
      <c r="I65" s="42"/>
      <c r="J65" s="42"/>
      <c r="K65" s="42"/>
      <c r="L65" s="42"/>
      <c r="M65" s="42"/>
      <c r="N65" s="39"/>
      <c r="O65" s="39"/>
      <c r="P65" s="39"/>
      <c r="Q65" s="32"/>
      <c r="R65" s="32"/>
      <c r="S65" s="39"/>
      <c r="T65" s="43"/>
      <c r="U65" s="32"/>
      <c r="V65" s="41"/>
      <c r="W65" s="27"/>
      <c r="X65" s="40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</row>
    <row r="66" spans="1:88" s="4" customFormat="1" ht="15">
      <c r="A66" s="1" t="s">
        <v>32</v>
      </c>
      <c r="B66" s="6">
        <v>50</v>
      </c>
      <c r="C66" s="6">
        <v>168</v>
      </c>
      <c r="D66" s="7" t="s">
        <v>23</v>
      </c>
      <c r="E66" s="7">
        <v>1</v>
      </c>
      <c r="F66" s="35">
        <v>0.23</v>
      </c>
      <c r="G66" s="7">
        <v>5.07</v>
      </c>
      <c r="H66" s="7">
        <v>6.35</v>
      </c>
      <c r="I66" s="7">
        <f>AVERAGE(G66,H66)</f>
        <v>5.71</v>
      </c>
      <c r="J66" s="44">
        <v>20</v>
      </c>
      <c r="K66" s="6">
        <v>7</v>
      </c>
      <c r="L66" s="6">
        <v>4</v>
      </c>
      <c r="M66" s="6">
        <f aca="true" t="shared" si="16" ref="M66:M115">AVERAGE(K66,L66)</f>
        <v>5.5</v>
      </c>
      <c r="N66" s="45">
        <f t="shared" si="8"/>
        <v>475.16700000000003</v>
      </c>
      <c r="O66" s="45">
        <f t="shared" si="2"/>
        <v>7.852893109599999</v>
      </c>
      <c r="P66" s="45">
        <f>N66/1000</f>
        <v>0.475167</v>
      </c>
      <c r="Q66" s="33">
        <f>O66/1000</f>
        <v>0.007852893109599999</v>
      </c>
      <c r="R66" s="33"/>
      <c r="S66" s="45">
        <f aca="true" t="shared" si="17" ref="S66:S129">3.1416*(M66/2)^2</f>
        <v>23.75835</v>
      </c>
      <c r="T66" s="46"/>
      <c r="U66" s="33"/>
      <c r="V66" s="47"/>
      <c r="W66" s="6"/>
      <c r="X66" s="46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</row>
    <row r="67" spans="1:88" s="4" customFormat="1" ht="15">
      <c r="A67" s="1" t="s">
        <v>32</v>
      </c>
      <c r="B67" s="6"/>
      <c r="C67" s="6">
        <v>185</v>
      </c>
      <c r="D67" s="7" t="s">
        <v>23</v>
      </c>
      <c r="E67" s="7">
        <v>0</v>
      </c>
      <c r="F67" s="33">
        <v>0.61</v>
      </c>
      <c r="G67" s="53"/>
      <c r="H67" s="53"/>
      <c r="I67" s="53"/>
      <c r="J67" s="52">
        <v>50</v>
      </c>
      <c r="K67" s="52">
        <v>11</v>
      </c>
      <c r="L67" s="52">
        <v>9</v>
      </c>
      <c r="M67" s="52">
        <f t="shared" si="16"/>
        <v>10</v>
      </c>
      <c r="N67" s="45">
        <f t="shared" si="8"/>
        <v>3926.9999999999995</v>
      </c>
      <c r="O67" s="45"/>
      <c r="P67" s="45">
        <f aca="true" t="shared" si="18" ref="P67:Q98">N67/1000</f>
        <v>3.9269999999999996</v>
      </c>
      <c r="Q67" s="33"/>
      <c r="R67" s="33">
        <f>SUM(Q66:Q67)</f>
        <v>0.007852893109599999</v>
      </c>
      <c r="S67" s="45">
        <f t="shared" si="17"/>
        <v>78.53999999999999</v>
      </c>
      <c r="T67" s="48">
        <f>SUM(S66:S67)</f>
        <v>102.29835</v>
      </c>
      <c r="U67" s="33">
        <f>V67*100</f>
        <v>0.011113288429234652</v>
      </c>
      <c r="V67" s="49">
        <f>T67/T213</f>
        <v>0.00011113288429234652</v>
      </c>
      <c r="W67" s="6"/>
      <c r="X67" s="46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</row>
    <row r="68" spans="1:88" s="30" customFormat="1" ht="15">
      <c r="A68" s="25" t="s">
        <v>33</v>
      </c>
      <c r="B68" s="27">
        <v>1</v>
      </c>
      <c r="C68" s="27">
        <v>68</v>
      </c>
      <c r="D68" s="28" t="s">
        <v>23</v>
      </c>
      <c r="E68" s="28">
        <v>1</v>
      </c>
      <c r="F68" s="32">
        <v>0.79</v>
      </c>
      <c r="G68" s="28">
        <v>5.25</v>
      </c>
      <c r="H68" s="28">
        <v>5.27</v>
      </c>
      <c r="I68" s="28">
        <f aca="true" t="shared" si="19" ref="I68:I131">AVERAGE(G68,H68)</f>
        <v>5.26</v>
      </c>
      <c r="J68" s="38">
        <v>77</v>
      </c>
      <c r="K68" s="27">
        <v>49</v>
      </c>
      <c r="L68" s="27">
        <v>22</v>
      </c>
      <c r="M68" s="27">
        <f t="shared" si="16"/>
        <v>35.5</v>
      </c>
      <c r="N68" s="39">
        <f t="shared" si="8"/>
        <v>76214.62695</v>
      </c>
      <c r="O68" s="39">
        <f aca="true" t="shared" si="20" ref="O68:O130">(1/3)*3.1416*F68*100*(I68/10)^2</f>
        <v>22.8890734688</v>
      </c>
      <c r="P68" s="39">
        <f t="shared" si="18"/>
        <v>76.21462695000001</v>
      </c>
      <c r="Q68" s="32">
        <f t="shared" si="18"/>
        <v>0.022889073468799998</v>
      </c>
      <c r="R68" s="32"/>
      <c r="S68" s="39">
        <f t="shared" si="17"/>
        <v>989.80035</v>
      </c>
      <c r="T68" s="40"/>
      <c r="U68" s="32"/>
      <c r="V68" s="41"/>
      <c r="W68" s="27"/>
      <c r="X68" s="40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</row>
    <row r="69" spans="1:88" s="30" customFormat="1" ht="15">
      <c r="A69" s="26" t="s">
        <v>33</v>
      </c>
      <c r="B69" s="27"/>
      <c r="C69" s="27">
        <v>73</v>
      </c>
      <c r="D69" s="28" t="s">
        <v>23</v>
      </c>
      <c r="E69" s="28">
        <v>1</v>
      </c>
      <c r="F69" s="34">
        <v>0.65</v>
      </c>
      <c r="G69" s="28">
        <v>3.69</v>
      </c>
      <c r="H69" s="28">
        <v>3.68</v>
      </c>
      <c r="I69" s="28">
        <f t="shared" si="19"/>
        <v>3.685</v>
      </c>
      <c r="J69" s="38">
        <v>42</v>
      </c>
      <c r="K69" s="27">
        <v>32</v>
      </c>
      <c r="L69" s="27">
        <v>59</v>
      </c>
      <c r="M69" s="27">
        <f t="shared" si="16"/>
        <v>45.5</v>
      </c>
      <c r="N69" s="39">
        <f t="shared" si="8"/>
        <v>68290.9227</v>
      </c>
      <c r="O69" s="39">
        <f t="shared" si="20"/>
        <v>9.243106873</v>
      </c>
      <c r="P69" s="39">
        <f t="shared" si="18"/>
        <v>68.2909227</v>
      </c>
      <c r="Q69" s="32">
        <f t="shared" si="18"/>
        <v>0.009243106873</v>
      </c>
      <c r="R69" s="32"/>
      <c r="S69" s="39">
        <f t="shared" si="17"/>
        <v>1625.97435</v>
      </c>
      <c r="T69" s="40"/>
      <c r="U69" s="32"/>
      <c r="V69" s="41"/>
      <c r="W69" s="27"/>
      <c r="X69" s="40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</row>
    <row r="70" spans="1:88" s="30" customFormat="1" ht="15">
      <c r="A70" s="25" t="s">
        <v>33</v>
      </c>
      <c r="B70" s="27">
        <v>3</v>
      </c>
      <c r="C70" s="27">
        <v>79</v>
      </c>
      <c r="D70" s="28" t="s">
        <v>23</v>
      </c>
      <c r="E70" s="28">
        <v>1</v>
      </c>
      <c r="F70" s="32">
        <v>0.59</v>
      </c>
      <c r="G70" s="28">
        <v>5.51</v>
      </c>
      <c r="H70" s="28">
        <v>5.48</v>
      </c>
      <c r="I70" s="28">
        <f t="shared" si="19"/>
        <v>5.495</v>
      </c>
      <c r="J70" s="38">
        <v>57</v>
      </c>
      <c r="K70" s="27">
        <v>50</v>
      </c>
      <c r="L70" s="27">
        <v>25</v>
      </c>
      <c r="M70" s="27">
        <f t="shared" si="16"/>
        <v>37.5</v>
      </c>
      <c r="N70" s="39">
        <f t="shared" si="8"/>
        <v>62954.71875</v>
      </c>
      <c r="O70" s="39">
        <f t="shared" si="20"/>
        <v>18.6559358062</v>
      </c>
      <c r="P70" s="39">
        <f t="shared" si="18"/>
        <v>62.95471875</v>
      </c>
      <c r="Q70" s="32">
        <f t="shared" si="18"/>
        <v>0.018655935806199998</v>
      </c>
      <c r="R70" s="32"/>
      <c r="S70" s="39">
        <f t="shared" si="17"/>
        <v>1104.46875</v>
      </c>
      <c r="T70" s="40"/>
      <c r="U70" s="32"/>
      <c r="V70" s="41"/>
      <c r="W70" s="27"/>
      <c r="X70" s="40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</row>
    <row r="71" spans="1:88" s="30" customFormat="1" ht="15">
      <c r="A71" s="25" t="s">
        <v>33</v>
      </c>
      <c r="B71" s="27">
        <v>4</v>
      </c>
      <c r="C71" s="27">
        <v>80</v>
      </c>
      <c r="D71" s="28" t="s">
        <v>23</v>
      </c>
      <c r="E71" s="28">
        <v>1</v>
      </c>
      <c r="F71" s="32">
        <v>0.65</v>
      </c>
      <c r="G71" s="28">
        <v>3.25</v>
      </c>
      <c r="H71" s="28">
        <v>3.23</v>
      </c>
      <c r="I71" s="28">
        <f t="shared" si="19"/>
        <v>3.24</v>
      </c>
      <c r="J71" s="38">
        <v>57</v>
      </c>
      <c r="K71" s="27">
        <v>20</v>
      </c>
      <c r="L71" s="27">
        <v>10</v>
      </c>
      <c r="M71" s="27">
        <f t="shared" si="16"/>
        <v>15</v>
      </c>
      <c r="N71" s="39">
        <f t="shared" si="8"/>
        <v>10072.755000000001</v>
      </c>
      <c r="O71" s="39">
        <f t="shared" si="20"/>
        <v>7.1455063679999995</v>
      </c>
      <c r="P71" s="39">
        <f t="shared" si="18"/>
        <v>10.072755</v>
      </c>
      <c r="Q71" s="32">
        <f t="shared" si="18"/>
        <v>0.007145506368</v>
      </c>
      <c r="R71" s="32">
        <f>SUM(Q68:Q71)</f>
        <v>0.057933622516</v>
      </c>
      <c r="S71" s="39">
        <f t="shared" si="17"/>
        <v>176.715</v>
      </c>
      <c r="T71" s="43">
        <f>SUM(S68:S71)</f>
        <v>3896.95845</v>
      </c>
      <c r="U71" s="32">
        <f>V71*100</f>
        <v>0.4233501640211519</v>
      </c>
      <c r="V71" s="50">
        <f>T71/T213</f>
        <v>0.004233501640211519</v>
      </c>
      <c r="W71" s="27"/>
      <c r="X71" s="40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</row>
    <row r="72" spans="1:88" s="4" customFormat="1" ht="15">
      <c r="A72" s="1" t="s">
        <v>34</v>
      </c>
      <c r="B72" s="6">
        <v>2</v>
      </c>
      <c r="C72" s="6">
        <v>215</v>
      </c>
      <c r="D72" s="7" t="s">
        <v>23</v>
      </c>
      <c r="E72" s="7">
        <v>1</v>
      </c>
      <c r="F72" s="33">
        <v>0.9</v>
      </c>
      <c r="G72" s="6">
        <v>9.44</v>
      </c>
      <c r="H72" s="6">
        <v>10.78</v>
      </c>
      <c r="I72" s="6">
        <f t="shared" si="19"/>
        <v>10.11</v>
      </c>
      <c r="J72" s="44">
        <v>86</v>
      </c>
      <c r="K72" s="6">
        <v>30</v>
      </c>
      <c r="L72" s="6">
        <v>25</v>
      </c>
      <c r="M72" s="6">
        <f t="shared" si="16"/>
        <v>27.5</v>
      </c>
      <c r="N72" s="45">
        <f t="shared" si="8"/>
        <v>51080.4525</v>
      </c>
      <c r="O72" s="45">
        <f t="shared" si="20"/>
        <v>96.33286000799998</v>
      </c>
      <c r="P72" s="45">
        <f t="shared" si="18"/>
        <v>51.0804525</v>
      </c>
      <c r="Q72" s="33">
        <f t="shared" si="18"/>
        <v>0.09633286000799998</v>
      </c>
      <c r="R72" s="33"/>
      <c r="S72" s="45">
        <f t="shared" si="17"/>
        <v>593.95875</v>
      </c>
      <c r="T72" s="46"/>
      <c r="U72" s="33"/>
      <c r="V72" s="47"/>
      <c r="W72" s="6"/>
      <c r="X72" s="46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</row>
    <row r="73" spans="1:88" s="4" customFormat="1" ht="15">
      <c r="A73" s="1" t="s">
        <v>34</v>
      </c>
      <c r="B73" s="6">
        <v>3</v>
      </c>
      <c r="C73" s="6">
        <v>217</v>
      </c>
      <c r="D73" s="7" t="s">
        <v>23</v>
      </c>
      <c r="E73" s="7">
        <v>1</v>
      </c>
      <c r="F73" s="33">
        <v>0.85</v>
      </c>
      <c r="G73" s="6">
        <v>10.72</v>
      </c>
      <c r="H73" s="6">
        <v>9.5</v>
      </c>
      <c r="I73" s="6">
        <f t="shared" si="19"/>
        <v>10.11</v>
      </c>
      <c r="J73" s="44">
        <v>81</v>
      </c>
      <c r="K73" s="6">
        <v>28</v>
      </c>
      <c r="L73" s="6">
        <v>45</v>
      </c>
      <c r="M73" s="6">
        <f t="shared" si="16"/>
        <v>36.5</v>
      </c>
      <c r="N73" s="45">
        <f t="shared" si="8"/>
        <v>84754.28115</v>
      </c>
      <c r="O73" s="45">
        <f t="shared" si="20"/>
        <v>90.98103445199997</v>
      </c>
      <c r="P73" s="45">
        <f t="shared" si="18"/>
        <v>84.75428115</v>
      </c>
      <c r="Q73" s="33">
        <f t="shared" si="18"/>
        <v>0.09098103445199998</v>
      </c>
      <c r="R73" s="33"/>
      <c r="S73" s="45">
        <f t="shared" si="17"/>
        <v>1046.34915</v>
      </c>
      <c r="T73" s="46"/>
      <c r="U73" s="33"/>
      <c r="V73" s="47"/>
      <c r="W73" s="6"/>
      <c r="X73" s="46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</row>
    <row r="74" spans="1:88" s="4" customFormat="1" ht="15">
      <c r="A74" s="1" t="s">
        <v>34</v>
      </c>
      <c r="B74" s="6">
        <v>4</v>
      </c>
      <c r="C74" s="6">
        <v>219</v>
      </c>
      <c r="D74" s="7" t="s">
        <v>23</v>
      </c>
      <c r="E74" s="7">
        <v>1</v>
      </c>
      <c r="F74" s="33">
        <v>0.7</v>
      </c>
      <c r="G74" s="6">
        <v>8</v>
      </c>
      <c r="H74" s="6">
        <v>7.91</v>
      </c>
      <c r="I74" s="6">
        <f t="shared" si="19"/>
        <v>7.955</v>
      </c>
      <c r="J74" s="44">
        <v>65</v>
      </c>
      <c r="K74" s="6">
        <v>41</v>
      </c>
      <c r="L74" s="6">
        <v>20</v>
      </c>
      <c r="M74" s="6">
        <f t="shared" si="16"/>
        <v>30.5</v>
      </c>
      <c r="N74" s="45">
        <f t="shared" si="8"/>
        <v>47490.192749999995</v>
      </c>
      <c r="O74" s="45">
        <f t="shared" si="20"/>
        <v>46.38825560599999</v>
      </c>
      <c r="P74" s="45">
        <f t="shared" si="18"/>
        <v>47.49019274999999</v>
      </c>
      <c r="Q74" s="33">
        <f t="shared" si="18"/>
        <v>0.04638825560599999</v>
      </c>
      <c r="R74" s="33"/>
      <c r="S74" s="45">
        <f t="shared" si="17"/>
        <v>730.61835</v>
      </c>
      <c r="T74" s="46"/>
      <c r="U74" s="33"/>
      <c r="V74" s="47"/>
      <c r="W74" s="6"/>
      <c r="X74" s="46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</row>
    <row r="75" spans="1:88" s="4" customFormat="1" ht="15">
      <c r="A75" s="1" t="s">
        <v>34</v>
      </c>
      <c r="B75" s="6">
        <v>1</v>
      </c>
      <c r="C75" s="6">
        <v>221</v>
      </c>
      <c r="D75" s="7" t="s">
        <v>23</v>
      </c>
      <c r="E75" s="7">
        <v>1</v>
      </c>
      <c r="F75" s="33">
        <v>0.95</v>
      </c>
      <c r="G75" s="6">
        <v>9.84</v>
      </c>
      <c r="H75" s="6">
        <v>9.8</v>
      </c>
      <c r="I75" s="6">
        <f t="shared" si="19"/>
        <v>9.82</v>
      </c>
      <c r="J75" s="44">
        <v>75</v>
      </c>
      <c r="K75" s="6">
        <v>55</v>
      </c>
      <c r="L75" s="6">
        <v>35</v>
      </c>
      <c r="M75" s="6">
        <f t="shared" si="16"/>
        <v>45</v>
      </c>
      <c r="N75" s="45">
        <f t="shared" si="8"/>
        <v>119282.625</v>
      </c>
      <c r="O75" s="45">
        <f t="shared" si="20"/>
        <v>95.93480881599997</v>
      </c>
      <c r="P75" s="45">
        <f t="shared" si="18"/>
        <v>119.282625</v>
      </c>
      <c r="Q75" s="33">
        <f t="shared" si="18"/>
        <v>0.09593480881599997</v>
      </c>
      <c r="R75" s="33">
        <f>SUM(Q72:Q75)</f>
        <v>0.32963695888199995</v>
      </c>
      <c r="S75" s="45">
        <f t="shared" si="17"/>
        <v>1590.435</v>
      </c>
      <c r="T75" s="48">
        <f>SUM(S72:S75)</f>
        <v>3961.36125</v>
      </c>
      <c r="U75" s="33">
        <f>V75*100</f>
        <v>0.430346629673338</v>
      </c>
      <c r="V75" s="49">
        <f>T75/T213</f>
        <v>0.00430346629673338</v>
      </c>
      <c r="W75" s="6"/>
      <c r="X75" s="46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</row>
    <row r="76" spans="1:88" s="30" customFormat="1" ht="15">
      <c r="A76" s="25" t="s">
        <v>35</v>
      </c>
      <c r="B76" s="27">
        <v>14</v>
      </c>
      <c r="C76" s="27">
        <v>72</v>
      </c>
      <c r="D76" s="28" t="s">
        <v>18</v>
      </c>
      <c r="E76" s="28">
        <v>1</v>
      </c>
      <c r="F76" s="32">
        <v>2.9</v>
      </c>
      <c r="G76" s="28">
        <v>67.94</v>
      </c>
      <c r="H76" s="28">
        <v>67.73</v>
      </c>
      <c r="I76" s="28">
        <f t="shared" si="19"/>
        <v>67.83500000000001</v>
      </c>
      <c r="J76" s="38">
        <v>173</v>
      </c>
      <c r="K76" s="27">
        <v>155</v>
      </c>
      <c r="L76" s="27">
        <v>160</v>
      </c>
      <c r="M76" s="27">
        <f t="shared" si="16"/>
        <v>157.5</v>
      </c>
      <c r="N76" s="39">
        <f t="shared" si="8"/>
        <v>3370529.3737500003</v>
      </c>
      <c r="O76" s="39">
        <f t="shared" si="20"/>
        <v>13974.468211858002</v>
      </c>
      <c r="P76" s="39">
        <f t="shared" si="18"/>
        <v>3370.52937375</v>
      </c>
      <c r="Q76" s="32">
        <f t="shared" si="18"/>
        <v>13.974468211858003</v>
      </c>
      <c r="R76" s="32"/>
      <c r="S76" s="39">
        <f t="shared" si="17"/>
        <v>19482.82875</v>
      </c>
      <c r="T76" s="40"/>
      <c r="U76" s="32"/>
      <c r="V76" s="41"/>
      <c r="W76" s="27"/>
      <c r="X76" s="40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</row>
    <row r="77" spans="1:88" s="30" customFormat="1" ht="15">
      <c r="A77" s="25" t="s">
        <v>35</v>
      </c>
      <c r="B77" s="27">
        <v>1</v>
      </c>
      <c r="C77" s="27">
        <v>95</v>
      </c>
      <c r="D77" s="28" t="s">
        <v>18</v>
      </c>
      <c r="E77" s="28">
        <v>1</v>
      </c>
      <c r="F77" s="32">
        <v>0.8</v>
      </c>
      <c r="G77" s="28">
        <v>7.33</v>
      </c>
      <c r="H77" s="28">
        <v>8.12</v>
      </c>
      <c r="I77" s="28">
        <f t="shared" si="19"/>
        <v>7.725</v>
      </c>
      <c r="J77" s="38">
        <v>67</v>
      </c>
      <c r="K77" s="27">
        <v>78</v>
      </c>
      <c r="L77" s="27">
        <v>31</v>
      </c>
      <c r="M77" s="27">
        <f t="shared" si="16"/>
        <v>54.5</v>
      </c>
      <c r="N77" s="39">
        <f t="shared" si="8"/>
        <v>156299.90145</v>
      </c>
      <c r="O77" s="39">
        <f t="shared" si="20"/>
        <v>49.9938516</v>
      </c>
      <c r="P77" s="39">
        <f t="shared" si="18"/>
        <v>156.29990145</v>
      </c>
      <c r="Q77" s="32">
        <f t="shared" si="18"/>
        <v>0.0499938516</v>
      </c>
      <c r="R77" s="32"/>
      <c r="S77" s="39">
        <f t="shared" si="17"/>
        <v>2332.83435</v>
      </c>
      <c r="T77" s="40"/>
      <c r="U77" s="32"/>
      <c r="V77" s="41"/>
      <c r="W77" s="27"/>
      <c r="X77" s="40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</row>
    <row r="78" spans="1:88" s="30" customFormat="1" ht="15">
      <c r="A78" s="25" t="s">
        <v>35</v>
      </c>
      <c r="B78" s="27">
        <v>10</v>
      </c>
      <c r="C78" s="27">
        <v>106</v>
      </c>
      <c r="D78" s="28" t="s">
        <v>18</v>
      </c>
      <c r="E78" s="28">
        <v>1</v>
      </c>
      <c r="F78" s="32">
        <v>0.77</v>
      </c>
      <c r="G78" s="28">
        <v>7.12</v>
      </c>
      <c r="H78" s="28">
        <v>7.09</v>
      </c>
      <c r="I78" s="28">
        <f t="shared" si="19"/>
        <v>7.105</v>
      </c>
      <c r="J78" s="38">
        <v>74</v>
      </c>
      <c r="K78" s="27">
        <v>65</v>
      </c>
      <c r="L78" s="27">
        <v>36</v>
      </c>
      <c r="M78" s="27">
        <f t="shared" si="16"/>
        <v>50.5</v>
      </c>
      <c r="N78" s="39">
        <f t="shared" si="8"/>
        <v>148219.5099</v>
      </c>
      <c r="O78" s="39">
        <f t="shared" si="20"/>
        <v>40.7050716226</v>
      </c>
      <c r="P78" s="39">
        <f t="shared" si="18"/>
        <v>148.2195099</v>
      </c>
      <c r="Q78" s="32">
        <f t="shared" si="18"/>
        <v>0.0407050716226</v>
      </c>
      <c r="R78" s="32"/>
      <c r="S78" s="39">
        <f t="shared" si="17"/>
        <v>2002.96635</v>
      </c>
      <c r="T78" s="40"/>
      <c r="U78" s="32"/>
      <c r="V78" s="41"/>
      <c r="W78" s="27"/>
      <c r="X78" s="40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</row>
    <row r="79" spans="1:88" s="30" customFormat="1" ht="15">
      <c r="A79" s="25" t="s">
        <v>35</v>
      </c>
      <c r="B79" s="27">
        <v>12</v>
      </c>
      <c r="C79" s="27">
        <v>114</v>
      </c>
      <c r="D79" s="28" t="s">
        <v>18</v>
      </c>
      <c r="E79" s="28">
        <v>1</v>
      </c>
      <c r="F79" s="32">
        <v>3.2</v>
      </c>
      <c r="G79" s="28">
        <v>65.41</v>
      </c>
      <c r="H79" s="28">
        <v>67.12</v>
      </c>
      <c r="I79" s="28">
        <f t="shared" si="19"/>
        <v>66.265</v>
      </c>
      <c r="J79" s="38">
        <v>136</v>
      </c>
      <c r="K79" s="27">
        <v>150</v>
      </c>
      <c r="L79" s="27">
        <v>140</v>
      </c>
      <c r="M79" s="27">
        <f t="shared" si="16"/>
        <v>145</v>
      </c>
      <c r="N79" s="39">
        <f t="shared" si="8"/>
        <v>2245772.76</v>
      </c>
      <c r="O79" s="39">
        <f t="shared" si="20"/>
        <v>14714.584945984</v>
      </c>
      <c r="P79" s="39">
        <f t="shared" si="18"/>
        <v>2245.77276</v>
      </c>
      <c r="Q79" s="32">
        <f t="shared" si="18"/>
        <v>14.714584945983999</v>
      </c>
      <c r="R79" s="32"/>
      <c r="S79" s="39">
        <f t="shared" si="17"/>
        <v>16513.035</v>
      </c>
      <c r="T79" s="40"/>
      <c r="U79" s="32"/>
      <c r="V79" s="41"/>
      <c r="W79" s="27"/>
      <c r="X79" s="40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</row>
    <row r="80" spans="1:88" s="30" customFormat="1" ht="15">
      <c r="A80" s="25" t="s">
        <v>35</v>
      </c>
      <c r="B80" s="27">
        <v>8</v>
      </c>
      <c r="C80" s="27">
        <v>120</v>
      </c>
      <c r="D80" s="28" t="s">
        <v>18</v>
      </c>
      <c r="E80" s="28">
        <v>1</v>
      </c>
      <c r="F80" s="32">
        <v>0.35</v>
      </c>
      <c r="G80" s="28">
        <v>5.13</v>
      </c>
      <c r="H80" s="28">
        <v>2.94</v>
      </c>
      <c r="I80" s="28">
        <f t="shared" si="19"/>
        <v>4.035</v>
      </c>
      <c r="J80" s="38">
        <v>37</v>
      </c>
      <c r="K80" s="27">
        <v>35</v>
      </c>
      <c r="L80" s="27">
        <v>30</v>
      </c>
      <c r="M80" s="27">
        <f t="shared" si="16"/>
        <v>32.5</v>
      </c>
      <c r="N80" s="39">
        <f t="shared" si="8"/>
        <v>30694.41375</v>
      </c>
      <c r="O80" s="39">
        <f t="shared" si="20"/>
        <v>5.967394586999999</v>
      </c>
      <c r="P80" s="39">
        <f t="shared" si="18"/>
        <v>30.69441375</v>
      </c>
      <c r="Q80" s="32">
        <f t="shared" si="18"/>
        <v>0.005967394586999999</v>
      </c>
      <c r="R80" s="32"/>
      <c r="S80" s="39">
        <f t="shared" si="17"/>
        <v>829.57875</v>
      </c>
      <c r="T80" s="40"/>
      <c r="U80" s="32"/>
      <c r="V80" s="41"/>
      <c r="W80" s="27"/>
      <c r="X80" s="40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</row>
    <row r="81" spans="1:88" s="30" customFormat="1" ht="15">
      <c r="A81" s="25" t="s">
        <v>35</v>
      </c>
      <c r="B81" s="27">
        <v>7</v>
      </c>
      <c r="C81" s="27">
        <v>139</v>
      </c>
      <c r="D81" s="28" t="s">
        <v>18</v>
      </c>
      <c r="E81" s="28">
        <v>1</v>
      </c>
      <c r="F81" s="32">
        <v>0.89</v>
      </c>
      <c r="G81" s="28">
        <v>7.39</v>
      </c>
      <c r="H81" s="28">
        <v>7.35</v>
      </c>
      <c r="I81" s="28">
        <f t="shared" si="19"/>
        <v>7.369999999999999</v>
      </c>
      <c r="J81" s="38">
        <v>73</v>
      </c>
      <c r="K81" s="27">
        <v>36</v>
      </c>
      <c r="L81" s="27">
        <v>13</v>
      </c>
      <c r="M81" s="27">
        <f t="shared" si="16"/>
        <v>24.5</v>
      </c>
      <c r="N81" s="39">
        <f t="shared" si="8"/>
        <v>34414.85355</v>
      </c>
      <c r="O81" s="39">
        <f t="shared" si="20"/>
        <v>50.62378533519998</v>
      </c>
      <c r="P81" s="39">
        <f t="shared" si="18"/>
        <v>34.41485355</v>
      </c>
      <c r="Q81" s="32">
        <f t="shared" si="18"/>
        <v>0.05062378533519998</v>
      </c>
      <c r="R81" s="32"/>
      <c r="S81" s="39">
        <f t="shared" si="17"/>
        <v>471.43635</v>
      </c>
      <c r="T81" s="40"/>
      <c r="U81" s="32"/>
      <c r="V81" s="41"/>
      <c r="W81" s="27"/>
      <c r="X81" s="40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</row>
    <row r="82" spans="1:88" s="30" customFormat="1" ht="15">
      <c r="A82" s="25" t="s">
        <v>35</v>
      </c>
      <c r="B82" s="27">
        <v>6</v>
      </c>
      <c r="C82" s="27">
        <v>143</v>
      </c>
      <c r="D82" s="28" t="s">
        <v>18</v>
      </c>
      <c r="E82" s="28">
        <v>1</v>
      </c>
      <c r="F82" s="32">
        <v>0.7</v>
      </c>
      <c r="G82" s="28">
        <v>6.28</v>
      </c>
      <c r="H82" s="28">
        <v>6.41</v>
      </c>
      <c r="I82" s="28">
        <f t="shared" si="19"/>
        <v>6.345000000000001</v>
      </c>
      <c r="J82" s="38">
        <v>66</v>
      </c>
      <c r="K82" s="27">
        <v>73</v>
      </c>
      <c r="L82" s="27">
        <v>65</v>
      </c>
      <c r="M82" s="27">
        <f t="shared" si="16"/>
        <v>69</v>
      </c>
      <c r="N82" s="39">
        <f t="shared" si="8"/>
        <v>246793.1004</v>
      </c>
      <c r="O82" s="39">
        <f t="shared" si="20"/>
        <v>29.511475686</v>
      </c>
      <c r="P82" s="39">
        <f t="shared" si="18"/>
        <v>246.7931004</v>
      </c>
      <c r="Q82" s="32">
        <f t="shared" si="18"/>
        <v>0.029511475686000002</v>
      </c>
      <c r="R82" s="32"/>
      <c r="S82" s="39">
        <f t="shared" si="17"/>
        <v>3739.2894</v>
      </c>
      <c r="T82" s="40"/>
      <c r="U82" s="32"/>
      <c r="V82" s="41"/>
      <c r="W82" s="27"/>
      <c r="X82" s="40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</row>
    <row r="83" spans="1:88" s="30" customFormat="1" ht="15">
      <c r="A83" s="25" t="s">
        <v>35</v>
      </c>
      <c r="B83" s="27">
        <v>4</v>
      </c>
      <c r="C83" s="27">
        <v>159</v>
      </c>
      <c r="D83" s="28" t="s">
        <v>18</v>
      </c>
      <c r="E83" s="28">
        <v>1</v>
      </c>
      <c r="F83" s="32">
        <v>1.12</v>
      </c>
      <c r="G83" s="28">
        <v>55.14</v>
      </c>
      <c r="H83" s="28">
        <v>54.89</v>
      </c>
      <c r="I83" s="28">
        <f t="shared" si="19"/>
        <v>55.015</v>
      </c>
      <c r="J83" s="38">
        <v>103</v>
      </c>
      <c r="K83" s="27">
        <v>53</v>
      </c>
      <c r="L83" s="27">
        <v>68</v>
      </c>
      <c r="M83" s="27">
        <f t="shared" si="16"/>
        <v>60.5</v>
      </c>
      <c r="N83" s="39">
        <f aca="true" t="shared" si="21" ref="N83:N146">3.1416*(M83/2)^2*J83</f>
        <v>296100.31605</v>
      </c>
      <c r="O83" s="39">
        <f t="shared" si="20"/>
        <v>3549.8490894944</v>
      </c>
      <c r="P83" s="39">
        <f t="shared" si="18"/>
        <v>296.10031605</v>
      </c>
      <c r="Q83" s="32">
        <f t="shared" si="18"/>
        <v>3.5498490894944</v>
      </c>
      <c r="R83" s="32"/>
      <c r="S83" s="39">
        <f t="shared" si="17"/>
        <v>2874.76035</v>
      </c>
      <c r="T83" s="40"/>
      <c r="U83" s="32"/>
      <c r="V83" s="41"/>
      <c r="W83" s="27"/>
      <c r="X83" s="40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</row>
    <row r="84" spans="1:88" s="30" customFormat="1" ht="15">
      <c r="A84" s="25" t="s">
        <v>35</v>
      </c>
      <c r="B84" s="27">
        <v>5</v>
      </c>
      <c r="C84" s="27">
        <v>161</v>
      </c>
      <c r="D84" s="28" t="s">
        <v>18</v>
      </c>
      <c r="E84" s="28">
        <v>1</v>
      </c>
      <c r="F84" s="32">
        <v>0.69</v>
      </c>
      <c r="G84" s="28">
        <v>6.33</v>
      </c>
      <c r="H84" s="28">
        <v>6.28</v>
      </c>
      <c r="I84" s="28">
        <f t="shared" si="19"/>
        <v>6.305</v>
      </c>
      <c r="J84" s="38">
        <v>60</v>
      </c>
      <c r="K84" s="27">
        <v>87</v>
      </c>
      <c r="L84" s="27">
        <v>64</v>
      </c>
      <c r="M84" s="27">
        <f t="shared" si="16"/>
        <v>75.5</v>
      </c>
      <c r="N84" s="39">
        <f t="shared" si="21"/>
        <v>268618.581</v>
      </c>
      <c r="O84" s="39">
        <f t="shared" si="20"/>
        <v>28.72426376819999</v>
      </c>
      <c r="P84" s="39">
        <f t="shared" si="18"/>
        <v>268.618581</v>
      </c>
      <c r="Q84" s="32">
        <f t="shared" si="18"/>
        <v>0.02872426376819999</v>
      </c>
      <c r="R84" s="32"/>
      <c r="S84" s="39">
        <f t="shared" si="17"/>
        <v>4476.97635</v>
      </c>
      <c r="T84" s="40"/>
      <c r="U84" s="32"/>
      <c r="V84" s="41"/>
      <c r="W84" s="27"/>
      <c r="X84" s="40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</row>
    <row r="85" spans="1:88" s="30" customFormat="1" ht="15">
      <c r="A85" s="25" t="s">
        <v>35</v>
      </c>
      <c r="B85" s="27">
        <v>3</v>
      </c>
      <c r="C85" s="27">
        <v>182</v>
      </c>
      <c r="D85" s="28" t="s">
        <v>18</v>
      </c>
      <c r="E85" s="28">
        <v>1</v>
      </c>
      <c r="F85" s="32">
        <v>0.82</v>
      </c>
      <c r="G85" s="28">
        <v>4.15</v>
      </c>
      <c r="H85" s="28">
        <v>4.28</v>
      </c>
      <c r="I85" s="28">
        <f t="shared" si="19"/>
        <v>4.215</v>
      </c>
      <c r="J85" s="38">
        <v>80</v>
      </c>
      <c r="K85" s="27">
        <v>53</v>
      </c>
      <c r="L85" s="27">
        <v>25</v>
      </c>
      <c r="M85" s="51">
        <f t="shared" si="16"/>
        <v>39</v>
      </c>
      <c r="N85" s="39">
        <f t="shared" si="21"/>
        <v>95567.472</v>
      </c>
      <c r="O85" s="39">
        <f t="shared" si="20"/>
        <v>15.255928472399997</v>
      </c>
      <c r="P85" s="39">
        <f t="shared" si="18"/>
        <v>95.567472</v>
      </c>
      <c r="Q85" s="32">
        <f t="shared" si="18"/>
        <v>0.015255928472399998</v>
      </c>
      <c r="R85" s="32"/>
      <c r="S85" s="39">
        <f t="shared" si="17"/>
        <v>1194.5934</v>
      </c>
      <c r="T85" s="40"/>
      <c r="U85" s="32"/>
      <c r="V85" s="41"/>
      <c r="W85" s="27"/>
      <c r="X85" s="40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</row>
    <row r="86" spans="1:88" s="30" customFormat="1" ht="15">
      <c r="A86" s="25" t="s">
        <v>35</v>
      </c>
      <c r="B86" s="27">
        <v>9</v>
      </c>
      <c r="C86" s="31">
        <v>197</v>
      </c>
      <c r="D86" s="28" t="s">
        <v>18</v>
      </c>
      <c r="E86" s="28">
        <v>1</v>
      </c>
      <c r="F86" s="36">
        <v>3.1</v>
      </c>
      <c r="G86" s="51">
        <v>59.39</v>
      </c>
      <c r="H86" s="51">
        <v>55.89</v>
      </c>
      <c r="I86" s="51">
        <f t="shared" si="19"/>
        <v>57.64</v>
      </c>
      <c r="J86" s="38">
        <v>120</v>
      </c>
      <c r="K86" s="27">
        <v>160</v>
      </c>
      <c r="L86" s="27">
        <v>150</v>
      </c>
      <c r="M86" s="27">
        <f t="shared" si="16"/>
        <v>155</v>
      </c>
      <c r="N86" s="39">
        <f t="shared" si="21"/>
        <v>2264308.2</v>
      </c>
      <c r="O86" s="39">
        <f t="shared" si="20"/>
        <v>10785.474879872001</v>
      </c>
      <c r="P86" s="39">
        <f t="shared" si="18"/>
        <v>2264.3082000000004</v>
      </c>
      <c r="Q86" s="32">
        <f t="shared" si="18"/>
        <v>10.785474879872002</v>
      </c>
      <c r="R86" s="32"/>
      <c r="S86" s="39">
        <f t="shared" si="17"/>
        <v>18869.235</v>
      </c>
      <c r="T86" s="40"/>
      <c r="U86" s="32"/>
      <c r="V86" s="41"/>
      <c r="W86" s="27"/>
      <c r="X86" s="40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</row>
    <row r="87" spans="1:88" s="30" customFormat="1" ht="15">
      <c r="A87" s="25" t="s">
        <v>35</v>
      </c>
      <c r="B87" s="27">
        <v>11</v>
      </c>
      <c r="C87" s="27">
        <v>204</v>
      </c>
      <c r="D87" s="28" t="s">
        <v>18</v>
      </c>
      <c r="E87" s="28">
        <v>1</v>
      </c>
      <c r="F87" s="32">
        <v>3.8</v>
      </c>
      <c r="G87" s="27">
        <v>62.89</v>
      </c>
      <c r="H87" s="27">
        <v>65.14</v>
      </c>
      <c r="I87" s="27">
        <f t="shared" si="19"/>
        <v>64.015</v>
      </c>
      <c r="J87" s="38">
        <v>155</v>
      </c>
      <c r="K87" s="27">
        <v>160</v>
      </c>
      <c r="L87" s="27">
        <v>185</v>
      </c>
      <c r="M87" s="27">
        <f t="shared" si="16"/>
        <v>172.5</v>
      </c>
      <c r="N87" s="39">
        <f t="shared" si="21"/>
        <v>3622436.60625</v>
      </c>
      <c r="O87" s="39">
        <f t="shared" si="20"/>
        <v>16307.099826556</v>
      </c>
      <c r="P87" s="39">
        <f t="shared" si="18"/>
        <v>3622.4366062500003</v>
      </c>
      <c r="Q87" s="32">
        <f t="shared" si="18"/>
        <v>16.307099826555998</v>
      </c>
      <c r="R87" s="32">
        <f>SUM(Q76:Q87)</f>
        <v>59.552258724835795</v>
      </c>
      <c r="S87" s="39">
        <f t="shared" si="17"/>
        <v>23370.55875</v>
      </c>
      <c r="T87" s="43">
        <f>SUM(S76:S87)</f>
        <v>96158.09279999998</v>
      </c>
      <c r="U87" s="32">
        <f>V87*100</f>
        <v>10.446235155225004</v>
      </c>
      <c r="V87" s="50">
        <f>T87/T213</f>
        <v>0.10446235155225003</v>
      </c>
      <c r="W87" s="27"/>
      <c r="X87" s="40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</row>
    <row r="88" spans="1:88" s="4" customFormat="1" ht="15">
      <c r="A88" s="1" t="s">
        <v>36</v>
      </c>
      <c r="B88" s="6">
        <v>51</v>
      </c>
      <c r="C88" s="6">
        <v>10</v>
      </c>
      <c r="D88" s="7" t="s">
        <v>23</v>
      </c>
      <c r="E88" s="7">
        <v>1</v>
      </c>
      <c r="F88" s="33">
        <v>0.55</v>
      </c>
      <c r="G88" s="52">
        <v>6.31</v>
      </c>
      <c r="H88" s="52">
        <v>6.37</v>
      </c>
      <c r="I88" s="52">
        <f t="shared" si="19"/>
        <v>6.34</v>
      </c>
      <c r="J88" s="44">
        <v>69</v>
      </c>
      <c r="K88" s="6">
        <v>15</v>
      </c>
      <c r="L88" s="6">
        <v>10</v>
      </c>
      <c r="M88" s="6">
        <f t="shared" si="16"/>
        <v>12.5</v>
      </c>
      <c r="N88" s="45">
        <f t="shared" si="21"/>
        <v>8467.59375</v>
      </c>
      <c r="O88" s="45">
        <f t="shared" si="20"/>
        <v>23.151057776000002</v>
      </c>
      <c r="P88" s="45">
        <f t="shared" si="18"/>
        <v>8.46759375</v>
      </c>
      <c r="Q88" s="54">
        <f t="shared" si="18"/>
        <v>0.023151057776000003</v>
      </c>
      <c r="R88" s="54"/>
      <c r="S88" s="45">
        <f t="shared" si="17"/>
        <v>122.71875</v>
      </c>
      <c r="T88" s="46"/>
      <c r="U88" s="33"/>
      <c r="V88" s="47"/>
      <c r="W88" s="6"/>
      <c r="X88" s="46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</row>
    <row r="89" spans="1:88" s="4" customFormat="1" ht="15">
      <c r="A89" s="1" t="s">
        <v>36</v>
      </c>
      <c r="B89" s="6">
        <v>2</v>
      </c>
      <c r="C89" s="6">
        <v>14</v>
      </c>
      <c r="D89" s="7" t="s">
        <v>23</v>
      </c>
      <c r="E89" s="7" t="s">
        <v>62</v>
      </c>
      <c r="F89" s="33">
        <v>0.55</v>
      </c>
      <c r="G89" s="6">
        <v>5.56</v>
      </c>
      <c r="H89" s="6">
        <v>5.6</v>
      </c>
      <c r="I89" s="6">
        <f t="shared" si="19"/>
        <v>5.58</v>
      </c>
      <c r="J89" s="44">
        <v>44</v>
      </c>
      <c r="K89" s="6">
        <v>20</v>
      </c>
      <c r="L89" s="6">
        <v>15</v>
      </c>
      <c r="M89" s="6">
        <f t="shared" si="16"/>
        <v>17.5</v>
      </c>
      <c r="N89" s="45">
        <f t="shared" si="21"/>
        <v>10583.265</v>
      </c>
      <c r="O89" s="45">
        <f t="shared" si="20"/>
        <v>17.933320944000005</v>
      </c>
      <c r="P89" s="45">
        <f t="shared" si="18"/>
        <v>10.583264999999999</v>
      </c>
      <c r="Q89" s="33">
        <f t="shared" si="18"/>
        <v>0.017933320944000006</v>
      </c>
      <c r="R89" s="33"/>
      <c r="S89" s="45">
        <f t="shared" si="17"/>
        <v>240.52875</v>
      </c>
      <c r="T89" s="46"/>
      <c r="U89" s="33"/>
      <c r="V89" s="47"/>
      <c r="W89" s="6"/>
      <c r="X89" s="46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</row>
    <row r="90" spans="1:88" s="4" customFormat="1" ht="15">
      <c r="A90" s="1" t="s">
        <v>36</v>
      </c>
      <c r="B90" s="6">
        <v>52</v>
      </c>
      <c r="C90" s="6">
        <v>47</v>
      </c>
      <c r="D90" s="7" t="s">
        <v>23</v>
      </c>
      <c r="E90" s="7">
        <v>1</v>
      </c>
      <c r="F90" s="33">
        <v>0.21</v>
      </c>
      <c r="G90" s="6">
        <v>4.51</v>
      </c>
      <c r="H90" s="6">
        <v>4.53</v>
      </c>
      <c r="I90" s="6">
        <f t="shared" si="19"/>
        <v>4.52</v>
      </c>
      <c r="J90" s="44">
        <v>18</v>
      </c>
      <c r="K90" s="6">
        <v>10</v>
      </c>
      <c r="L90" s="6">
        <v>9</v>
      </c>
      <c r="M90" s="6">
        <f t="shared" si="16"/>
        <v>9.5</v>
      </c>
      <c r="N90" s="45">
        <f t="shared" si="21"/>
        <v>1275.8823</v>
      </c>
      <c r="O90" s="45">
        <f t="shared" si="20"/>
        <v>4.492890124799998</v>
      </c>
      <c r="P90" s="45">
        <f t="shared" si="18"/>
        <v>1.2758823</v>
      </c>
      <c r="Q90" s="54">
        <f t="shared" si="18"/>
        <v>0.004492890124799998</v>
      </c>
      <c r="R90" s="54"/>
      <c r="S90" s="45">
        <f t="shared" si="17"/>
        <v>70.88235</v>
      </c>
      <c r="T90" s="46"/>
      <c r="U90" s="33"/>
      <c r="V90" s="47"/>
      <c r="W90" s="6"/>
      <c r="X90" s="46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</row>
    <row r="91" spans="1:88" s="4" customFormat="1" ht="15">
      <c r="A91" s="1" t="s">
        <v>36</v>
      </c>
      <c r="B91" s="6">
        <v>12</v>
      </c>
      <c r="C91" s="6">
        <v>56</v>
      </c>
      <c r="D91" s="7" t="s">
        <v>23</v>
      </c>
      <c r="E91" s="7">
        <v>1</v>
      </c>
      <c r="F91" s="33">
        <v>1.19</v>
      </c>
      <c r="G91" s="7">
        <v>10.71</v>
      </c>
      <c r="H91" s="7">
        <v>10.14</v>
      </c>
      <c r="I91" s="7">
        <f t="shared" si="19"/>
        <v>10.425</v>
      </c>
      <c r="J91" s="44">
        <v>78</v>
      </c>
      <c r="K91" s="6">
        <v>22</v>
      </c>
      <c r="L91" s="6">
        <v>14</v>
      </c>
      <c r="M91" s="6">
        <f t="shared" si="16"/>
        <v>18</v>
      </c>
      <c r="N91" s="45">
        <f t="shared" si="21"/>
        <v>19848.6288</v>
      </c>
      <c r="O91" s="45">
        <f t="shared" si="20"/>
        <v>135.43431709499998</v>
      </c>
      <c r="P91" s="45">
        <f t="shared" si="18"/>
        <v>19.8486288</v>
      </c>
      <c r="Q91" s="33">
        <f t="shared" si="18"/>
        <v>0.13543431709499998</v>
      </c>
      <c r="R91" s="33"/>
      <c r="S91" s="45">
        <f t="shared" si="17"/>
        <v>254.46959999999999</v>
      </c>
      <c r="T91" s="46"/>
      <c r="U91" s="33"/>
      <c r="V91" s="47"/>
      <c r="W91" s="6"/>
      <c r="X91" s="46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</row>
    <row r="92" spans="1:88" s="4" customFormat="1" ht="15">
      <c r="A92" s="1" t="s">
        <v>36</v>
      </c>
      <c r="B92" s="6">
        <v>14</v>
      </c>
      <c r="C92" s="6">
        <v>58</v>
      </c>
      <c r="D92" s="7" t="s">
        <v>23</v>
      </c>
      <c r="E92" s="7">
        <v>1</v>
      </c>
      <c r="F92" s="33">
        <v>0.78</v>
      </c>
      <c r="G92" s="7">
        <v>7.62</v>
      </c>
      <c r="H92" s="7">
        <v>7.4</v>
      </c>
      <c r="I92" s="7">
        <f t="shared" si="19"/>
        <v>7.51</v>
      </c>
      <c r="J92" s="44">
        <v>79</v>
      </c>
      <c r="K92" s="6">
        <v>10</v>
      </c>
      <c r="L92" s="6">
        <v>12</v>
      </c>
      <c r="M92" s="6">
        <f t="shared" si="16"/>
        <v>11</v>
      </c>
      <c r="N92" s="45">
        <f t="shared" si="21"/>
        <v>7507.6386</v>
      </c>
      <c r="O92" s="45">
        <f t="shared" si="20"/>
        <v>46.0685040816</v>
      </c>
      <c r="P92" s="45">
        <f t="shared" si="18"/>
        <v>7.5076386</v>
      </c>
      <c r="Q92" s="54">
        <f t="shared" si="18"/>
        <v>0.046068504081599994</v>
      </c>
      <c r="R92" s="54"/>
      <c r="S92" s="45">
        <f t="shared" si="17"/>
        <v>95.0334</v>
      </c>
      <c r="T92" s="46"/>
      <c r="U92" s="33"/>
      <c r="V92" s="47"/>
      <c r="W92" s="6"/>
      <c r="X92" s="46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</row>
    <row r="93" spans="1:88" s="4" customFormat="1" ht="15">
      <c r="A93" s="1" t="s">
        <v>36</v>
      </c>
      <c r="B93" s="6">
        <v>54</v>
      </c>
      <c r="C93" s="6">
        <v>60</v>
      </c>
      <c r="D93" s="7" t="s">
        <v>23</v>
      </c>
      <c r="E93" s="7" t="s">
        <v>62</v>
      </c>
      <c r="F93" s="33">
        <v>0.51</v>
      </c>
      <c r="G93" s="7">
        <v>13.33</v>
      </c>
      <c r="H93" s="7">
        <v>13.43</v>
      </c>
      <c r="I93" s="7">
        <f t="shared" si="19"/>
        <v>13.379999999999999</v>
      </c>
      <c r="J93" s="44">
        <v>48</v>
      </c>
      <c r="K93" s="6">
        <v>33</v>
      </c>
      <c r="L93" s="6">
        <v>31</v>
      </c>
      <c r="M93" s="6">
        <f t="shared" si="16"/>
        <v>32</v>
      </c>
      <c r="N93" s="45">
        <f t="shared" si="21"/>
        <v>38603.9808</v>
      </c>
      <c r="O93" s="45">
        <f t="shared" si="20"/>
        <v>95.61191935679997</v>
      </c>
      <c r="P93" s="45">
        <f t="shared" si="18"/>
        <v>38.603980799999995</v>
      </c>
      <c r="Q93" s="54">
        <f t="shared" si="18"/>
        <v>0.09561191935679997</v>
      </c>
      <c r="R93" s="54"/>
      <c r="S93" s="45">
        <f t="shared" si="17"/>
        <v>804.2496</v>
      </c>
      <c r="T93" s="46"/>
      <c r="U93" s="33"/>
      <c r="V93" s="47"/>
      <c r="W93" s="6"/>
      <c r="X93" s="46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</row>
    <row r="94" spans="1:88" s="4" customFormat="1" ht="15">
      <c r="A94" s="1" t="s">
        <v>36</v>
      </c>
      <c r="B94" s="6">
        <v>13</v>
      </c>
      <c r="C94" s="6">
        <v>65</v>
      </c>
      <c r="D94" s="7" t="s">
        <v>23</v>
      </c>
      <c r="E94" s="7">
        <v>1</v>
      </c>
      <c r="F94" s="33">
        <v>0.49</v>
      </c>
      <c r="G94" s="7">
        <v>14.35</v>
      </c>
      <c r="H94" s="7">
        <v>14.22</v>
      </c>
      <c r="I94" s="7">
        <f t="shared" si="19"/>
        <v>14.285</v>
      </c>
      <c r="J94" s="44">
        <v>60</v>
      </c>
      <c r="K94" s="6">
        <v>51</v>
      </c>
      <c r="L94" s="6">
        <v>29</v>
      </c>
      <c r="M94" s="6">
        <f t="shared" si="16"/>
        <v>40</v>
      </c>
      <c r="N94" s="45">
        <f t="shared" si="21"/>
        <v>75398.4</v>
      </c>
      <c r="O94" s="45">
        <f t="shared" si="20"/>
        <v>104.70952826179999</v>
      </c>
      <c r="P94" s="45">
        <f t="shared" si="18"/>
        <v>75.3984</v>
      </c>
      <c r="Q94" s="54">
        <f t="shared" si="18"/>
        <v>0.1047095282618</v>
      </c>
      <c r="R94" s="55"/>
      <c r="S94" s="45">
        <f t="shared" si="17"/>
        <v>1256.6399999999999</v>
      </c>
      <c r="T94" s="56"/>
      <c r="U94" s="33"/>
      <c r="V94" s="57"/>
      <c r="W94" s="6"/>
      <c r="X94" s="46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</row>
    <row r="95" spans="1:88" s="4" customFormat="1" ht="15">
      <c r="A95" s="1" t="s">
        <v>36</v>
      </c>
      <c r="B95" s="6">
        <v>55</v>
      </c>
      <c r="C95" s="6">
        <v>74</v>
      </c>
      <c r="D95" s="7" t="s">
        <v>23</v>
      </c>
      <c r="E95" s="7">
        <v>1</v>
      </c>
      <c r="F95" s="33">
        <v>0.63</v>
      </c>
      <c r="G95" s="7">
        <v>7.03</v>
      </c>
      <c r="H95" s="7">
        <v>7.84</v>
      </c>
      <c r="I95" s="7">
        <f t="shared" si="19"/>
        <v>7.4350000000000005</v>
      </c>
      <c r="J95" s="44">
        <v>65</v>
      </c>
      <c r="K95" s="6">
        <v>13</v>
      </c>
      <c r="L95" s="6">
        <v>15</v>
      </c>
      <c r="M95" s="6">
        <f t="shared" si="16"/>
        <v>14</v>
      </c>
      <c r="N95" s="45">
        <f t="shared" si="21"/>
        <v>10005.996</v>
      </c>
      <c r="O95" s="45">
        <f t="shared" si="20"/>
        <v>36.46969478460001</v>
      </c>
      <c r="P95" s="45">
        <f t="shared" si="18"/>
        <v>10.005996</v>
      </c>
      <c r="Q95" s="54">
        <f t="shared" si="18"/>
        <v>0.03646969478460001</v>
      </c>
      <c r="R95" s="54"/>
      <c r="S95" s="45">
        <f t="shared" si="17"/>
        <v>153.9384</v>
      </c>
      <c r="T95" s="46"/>
      <c r="U95" s="33"/>
      <c r="V95" s="47"/>
      <c r="W95" s="6"/>
      <c r="X95" s="46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</row>
    <row r="96" spans="1:88" s="4" customFormat="1" ht="15">
      <c r="A96" s="1" t="s">
        <v>36</v>
      </c>
      <c r="B96" s="6"/>
      <c r="C96" s="6">
        <v>76</v>
      </c>
      <c r="D96" s="7" t="s">
        <v>23</v>
      </c>
      <c r="E96" s="7">
        <v>1</v>
      </c>
      <c r="F96" s="33">
        <v>0.58</v>
      </c>
      <c r="G96" s="7">
        <v>8.36</v>
      </c>
      <c r="H96" s="7">
        <v>8.13</v>
      </c>
      <c r="I96" s="7">
        <f t="shared" si="19"/>
        <v>8.245000000000001</v>
      </c>
      <c r="J96" s="44">
        <v>56</v>
      </c>
      <c r="K96" s="6">
        <v>30</v>
      </c>
      <c r="L96" s="6">
        <v>20</v>
      </c>
      <c r="M96" s="6">
        <f t="shared" si="16"/>
        <v>25</v>
      </c>
      <c r="N96" s="45">
        <f t="shared" si="21"/>
        <v>27489</v>
      </c>
      <c r="O96" s="45">
        <f t="shared" si="20"/>
        <v>41.28943566440001</v>
      </c>
      <c r="P96" s="45">
        <f t="shared" si="18"/>
        <v>27.489</v>
      </c>
      <c r="Q96" s="54">
        <f t="shared" si="18"/>
        <v>0.04128943566440001</v>
      </c>
      <c r="R96" s="54"/>
      <c r="S96" s="45">
        <f t="shared" si="17"/>
        <v>490.875</v>
      </c>
      <c r="T96" s="46"/>
      <c r="U96" s="33"/>
      <c r="V96" s="47"/>
      <c r="W96" s="6"/>
      <c r="X96" s="46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</row>
    <row r="97" spans="1:88" s="4" customFormat="1" ht="15">
      <c r="A97" s="1" t="s">
        <v>36</v>
      </c>
      <c r="B97" s="6">
        <v>9</v>
      </c>
      <c r="C97" s="6">
        <v>85</v>
      </c>
      <c r="D97" s="7" t="s">
        <v>23</v>
      </c>
      <c r="E97" s="7">
        <v>1</v>
      </c>
      <c r="F97" s="33">
        <v>0.47</v>
      </c>
      <c r="G97" s="7">
        <v>5.79</v>
      </c>
      <c r="H97" s="7">
        <v>5.23</v>
      </c>
      <c r="I97" s="7">
        <f t="shared" si="19"/>
        <v>5.51</v>
      </c>
      <c r="J97" s="44">
        <v>45</v>
      </c>
      <c r="K97" s="6">
        <v>14</v>
      </c>
      <c r="L97" s="6">
        <v>15</v>
      </c>
      <c r="M97" s="6">
        <f t="shared" si="16"/>
        <v>14.5</v>
      </c>
      <c r="N97" s="45">
        <f t="shared" si="21"/>
        <v>7430.86575</v>
      </c>
      <c r="O97" s="45">
        <f t="shared" si="20"/>
        <v>14.942755458399997</v>
      </c>
      <c r="P97" s="45">
        <f t="shared" si="18"/>
        <v>7.43086575</v>
      </c>
      <c r="Q97" s="33">
        <f t="shared" si="18"/>
        <v>0.014942755458399997</v>
      </c>
      <c r="R97" s="33"/>
      <c r="S97" s="45">
        <f t="shared" si="17"/>
        <v>165.13035</v>
      </c>
      <c r="T97" s="46"/>
      <c r="U97" s="33"/>
      <c r="V97" s="47"/>
      <c r="W97" s="6"/>
      <c r="X97" s="46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</row>
    <row r="98" spans="1:88" s="4" customFormat="1" ht="15">
      <c r="A98" s="1" t="s">
        <v>36</v>
      </c>
      <c r="B98" s="6">
        <v>10</v>
      </c>
      <c r="C98" s="6">
        <v>86</v>
      </c>
      <c r="D98" s="7" t="s">
        <v>23</v>
      </c>
      <c r="E98" s="7">
        <v>1</v>
      </c>
      <c r="F98" s="33">
        <v>0.73</v>
      </c>
      <c r="G98" s="6">
        <v>6.31</v>
      </c>
      <c r="H98" s="6">
        <v>6.4</v>
      </c>
      <c r="I98" s="6">
        <f t="shared" si="19"/>
        <v>6.355</v>
      </c>
      <c r="J98" s="44">
        <v>56</v>
      </c>
      <c r="K98" s="6">
        <v>1</v>
      </c>
      <c r="L98" s="6">
        <v>14</v>
      </c>
      <c r="M98" s="6">
        <f t="shared" si="16"/>
        <v>7.5</v>
      </c>
      <c r="N98" s="45">
        <f t="shared" si="21"/>
        <v>2474.01</v>
      </c>
      <c r="O98" s="45">
        <f t="shared" si="20"/>
        <v>30.8733391274</v>
      </c>
      <c r="P98" s="45">
        <f t="shared" si="18"/>
        <v>2.4740100000000003</v>
      </c>
      <c r="Q98" s="33">
        <f t="shared" si="18"/>
        <v>0.0308733391274</v>
      </c>
      <c r="R98" s="33"/>
      <c r="S98" s="45">
        <f t="shared" si="17"/>
        <v>44.17875</v>
      </c>
      <c r="T98" s="46"/>
      <c r="U98" s="33"/>
      <c r="V98" s="47"/>
      <c r="W98" s="6"/>
      <c r="X98" s="46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</row>
    <row r="99" spans="1:88" s="4" customFormat="1" ht="15">
      <c r="A99" s="1" t="s">
        <v>36</v>
      </c>
      <c r="B99" s="6">
        <v>46</v>
      </c>
      <c r="C99" s="6">
        <v>107</v>
      </c>
      <c r="D99" s="7" t="s">
        <v>23</v>
      </c>
      <c r="E99" s="7">
        <v>1</v>
      </c>
      <c r="F99" s="33">
        <v>0.64</v>
      </c>
      <c r="G99" s="7">
        <v>6.38</v>
      </c>
      <c r="H99" s="7">
        <v>6.41</v>
      </c>
      <c r="I99" s="7">
        <f t="shared" si="19"/>
        <v>6.395</v>
      </c>
      <c r="J99" s="44">
        <v>55</v>
      </c>
      <c r="K99" s="6">
        <v>18</v>
      </c>
      <c r="L99" s="6">
        <v>15</v>
      </c>
      <c r="M99" s="6">
        <f t="shared" si="16"/>
        <v>16.5</v>
      </c>
      <c r="N99" s="45">
        <f t="shared" si="21"/>
        <v>11760.38325</v>
      </c>
      <c r="O99" s="45">
        <f t="shared" si="20"/>
        <v>27.408843123199997</v>
      </c>
      <c r="P99" s="45">
        <f aca="true" t="shared" si="22" ref="P99:Q130">N99/1000</f>
        <v>11.76038325</v>
      </c>
      <c r="Q99" s="54">
        <f t="shared" si="22"/>
        <v>0.027408843123199998</v>
      </c>
      <c r="R99" s="54"/>
      <c r="S99" s="45">
        <f t="shared" si="17"/>
        <v>213.82515</v>
      </c>
      <c r="T99" s="46"/>
      <c r="U99" s="33"/>
      <c r="V99" s="47"/>
      <c r="W99" s="6"/>
      <c r="X99" s="46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</row>
    <row r="100" spans="1:88" s="4" customFormat="1" ht="15">
      <c r="A100" s="1" t="s">
        <v>36</v>
      </c>
      <c r="B100" s="6">
        <v>8</v>
      </c>
      <c r="C100" s="18">
        <v>121</v>
      </c>
      <c r="D100" s="7" t="s">
        <v>23</v>
      </c>
      <c r="E100" s="7">
        <v>1</v>
      </c>
      <c r="F100" s="33">
        <v>0.79</v>
      </c>
      <c r="G100" s="7">
        <v>10.1</v>
      </c>
      <c r="H100" s="7">
        <v>9.74</v>
      </c>
      <c r="I100" s="7">
        <f t="shared" si="19"/>
        <v>9.92</v>
      </c>
      <c r="J100" s="44">
        <v>59</v>
      </c>
      <c r="K100" s="6">
        <v>50</v>
      </c>
      <c r="L100" s="6">
        <v>30</v>
      </c>
      <c r="M100" s="6">
        <f t="shared" si="16"/>
        <v>40</v>
      </c>
      <c r="N100" s="45">
        <f t="shared" si="21"/>
        <v>74141.76</v>
      </c>
      <c r="O100" s="45">
        <f t="shared" si="20"/>
        <v>81.41043384319998</v>
      </c>
      <c r="P100" s="45">
        <f t="shared" si="22"/>
        <v>74.14175999999999</v>
      </c>
      <c r="Q100" s="33">
        <f t="shared" si="22"/>
        <v>0.08141043384319999</v>
      </c>
      <c r="R100" s="33"/>
      <c r="S100" s="45">
        <f t="shared" si="17"/>
        <v>1256.6399999999999</v>
      </c>
      <c r="T100" s="46"/>
      <c r="U100" s="33"/>
      <c r="V100" s="47"/>
      <c r="W100" s="6"/>
      <c r="X100" s="46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</row>
    <row r="101" spans="1:88" s="4" customFormat="1" ht="15">
      <c r="A101" s="1" t="s">
        <v>36</v>
      </c>
      <c r="B101" s="6"/>
      <c r="C101" s="6">
        <v>127</v>
      </c>
      <c r="D101" s="7" t="s">
        <v>23</v>
      </c>
      <c r="E101" s="7">
        <v>1</v>
      </c>
      <c r="F101" s="33">
        <v>0.26</v>
      </c>
      <c r="G101" s="7">
        <v>3.51</v>
      </c>
      <c r="H101" s="7">
        <v>3.44</v>
      </c>
      <c r="I101" s="7">
        <f t="shared" si="19"/>
        <v>3.4749999999999996</v>
      </c>
      <c r="J101" s="44">
        <v>54</v>
      </c>
      <c r="K101" s="6">
        <v>26</v>
      </c>
      <c r="L101" s="6">
        <v>25</v>
      </c>
      <c r="M101" s="6">
        <f t="shared" si="16"/>
        <v>25.5</v>
      </c>
      <c r="N101" s="45">
        <f t="shared" si="21"/>
        <v>27578.1429</v>
      </c>
      <c r="O101" s="45">
        <f t="shared" si="20"/>
        <v>3.287854569999999</v>
      </c>
      <c r="P101" s="45">
        <f t="shared" si="22"/>
        <v>27.5781429</v>
      </c>
      <c r="Q101" s="54">
        <f t="shared" si="22"/>
        <v>0.0032878545699999992</v>
      </c>
      <c r="R101" s="54"/>
      <c r="S101" s="45">
        <f t="shared" si="17"/>
        <v>510.70635</v>
      </c>
      <c r="T101" s="46"/>
      <c r="U101" s="33"/>
      <c r="V101" s="47"/>
      <c r="W101" s="6"/>
      <c r="X101" s="46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</row>
    <row r="102" spans="1:88" s="4" customFormat="1" ht="15">
      <c r="A102" s="1" t="s">
        <v>36</v>
      </c>
      <c r="B102" s="6">
        <v>3</v>
      </c>
      <c r="C102" s="6">
        <v>129</v>
      </c>
      <c r="D102" s="7" t="s">
        <v>23</v>
      </c>
      <c r="E102" s="7">
        <v>1</v>
      </c>
      <c r="F102" s="33">
        <v>0.83</v>
      </c>
      <c r="G102" s="7">
        <v>6.2</v>
      </c>
      <c r="H102" s="7">
        <v>6.31</v>
      </c>
      <c r="I102" s="7">
        <f t="shared" si="19"/>
        <v>6.255</v>
      </c>
      <c r="J102" s="44">
        <v>8</v>
      </c>
      <c r="K102" s="6">
        <v>24</v>
      </c>
      <c r="L102" s="6">
        <v>33</v>
      </c>
      <c r="M102" s="6">
        <f t="shared" si="16"/>
        <v>28.5</v>
      </c>
      <c r="N102" s="45">
        <f t="shared" si="21"/>
        <v>5103.5292</v>
      </c>
      <c r="O102" s="45">
        <f t="shared" si="20"/>
        <v>34.006532729399986</v>
      </c>
      <c r="P102" s="45">
        <f t="shared" si="22"/>
        <v>5.1035292</v>
      </c>
      <c r="Q102" s="33">
        <f t="shared" si="22"/>
        <v>0.034006532729399984</v>
      </c>
      <c r="R102" s="33"/>
      <c r="S102" s="45">
        <f t="shared" si="17"/>
        <v>637.94115</v>
      </c>
      <c r="T102" s="46"/>
      <c r="U102" s="33"/>
      <c r="V102" s="47"/>
      <c r="W102" s="6"/>
      <c r="X102" s="46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</row>
    <row r="103" spans="1:88" s="4" customFormat="1" ht="15">
      <c r="A103" s="1" t="s">
        <v>36</v>
      </c>
      <c r="B103" s="6">
        <v>5</v>
      </c>
      <c r="C103" s="6">
        <v>130</v>
      </c>
      <c r="D103" s="7" t="s">
        <v>23</v>
      </c>
      <c r="E103" s="7">
        <v>1</v>
      </c>
      <c r="F103" s="33">
        <v>0.21</v>
      </c>
      <c r="G103" s="7">
        <v>3.07</v>
      </c>
      <c r="H103" s="7">
        <v>3.12</v>
      </c>
      <c r="I103" s="7">
        <f t="shared" si="19"/>
        <v>3.0949999999999998</v>
      </c>
      <c r="J103" s="44">
        <v>13</v>
      </c>
      <c r="K103" s="6">
        <v>15</v>
      </c>
      <c r="L103" s="6">
        <v>12</v>
      </c>
      <c r="M103" s="6">
        <f t="shared" si="16"/>
        <v>13.5</v>
      </c>
      <c r="N103" s="45">
        <f t="shared" si="21"/>
        <v>1860.80895</v>
      </c>
      <c r="O103" s="45">
        <f t="shared" si="20"/>
        <v>2.1065425457999996</v>
      </c>
      <c r="P103" s="45">
        <f t="shared" si="22"/>
        <v>1.86080895</v>
      </c>
      <c r="Q103" s="33">
        <f t="shared" si="22"/>
        <v>0.0021065425457999997</v>
      </c>
      <c r="R103" s="33"/>
      <c r="S103" s="45">
        <f t="shared" si="17"/>
        <v>143.13915</v>
      </c>
      <c r="T103" s="46"/>
      <c r="U103" s="33"/>
      <c r="V103" s="47"/>
      <c r="W103" s="6"/>
      <c r="X103" s="46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</row>
    <row r="104" spans="1:88" s="4" customFormat="1" ht="15">
      <c r="A104" s="1" t="s">
        <v>36</v>
      </c>
      <c r="B104" s="6">
        <v>6</v>
      </c>
      <c r="C104" s="6">
        <v>133</v>
      </c>
      <c r="D104" s="7" t="s">
        <v>23</v>
      </c>
      <c r="E104" s="7">
        <v>1</v>
      </c>
      <c r="F104" s="33">
        <v>0.91</v>
      </c>
      <c r="G104" s="7">
        <v>10.21</v>
      </c>
      <c r="H104" s="7">
        <v>10.19</v>
      </c>
      <c r="I104" s="7">
        <f t="shared" si="19"/>
        <v>10.2</v>
      </c>
      <c r="J104" s="44">
        <v>96</v>
      </c>
      <c r="K104" s="6">
        <v>52</v>
      </c>
      <c r="L104" s="6">
        <v>30</v>
      </c>
      <c r="M104" s="6">
        <f t="shared" si="16"/>
        <v>41</v>
      </c>
      <c r="N104" s="45">
        <f t="shared" si="21"/>
        <v>126744.7104</v>
      </c>
      <c r="O104" s="45">
        <f t="shared" si="20"/>
        <v>99.14512608</v>
      </c>
      <c r="P104" s="45">
        <f t="shared" si="22"/>
        <v>126.7447104</v>
      </c>
      <c r="Q104" s="33">
        <f t="shared" si="22"/>
        <v>0.09914512607999999</v>
      </c>
      <c r="R104" s="33"/>
      <c r="S104" s="45">
        <f t="shared" si="17"/>
        <v>1320.2574</v>
      </c>
      <c r="T104" s="46"/>
      <c r="U104" s="33"/>
      <c r="V104" s="47"/>
      <c r="W104" s="6"/>
      <c r="X104" s="46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</row>
    <row r="105" spans="1:88" s="4" customFormat="1" ht="15">
      <c r="A105" s="1" t="s">
        <v>36</v>
      </c>
      <c r="B105" s="6">
        <v>7</v>
      </c>
      <c r="C105" s="6">
        <v>142</v>
      </c>
      <c r="D105" s="7" t="s">
        <v>23</v>
      </c>
      <c r="E105" s="7">
        <v>1</v>
      </c>
      <c r="F105" s="33">
        <v>0.69</v>
      </c>
      <c r="G105" s="7">
        <v>6.81</v>
      </c>
      <c r="H105" s="7">
        <v>6.9</v>
      </c>
      <c r="I105" s="7">
        <f t="shared" si="19"/>
        <v>6.855</v>
      </c>
      <c r="J105" s="44">
        <v>64</v>
      </c>
      <c r="K105" s="6">
        <v>66</v>
      </c>
      <c r="L105" s="6">
        <v>40</v>
      </c>
      <c r="M105" s="6">
        <f t="shared" si="16"/>
        <v>53</v>
      </c>
      <c r="N105" s="45">
        <f t="shared" si="21"/>
        <v>141196.0704</v>
      </c>
      <c r="O105" s="45">
        <f t="shared" si="20"/>
        <v>33.95421095219999</v>
      </c>
      <c r="P105" s="45">
        <f t="shared" si="22"/>
        <v>141.1960704</v>
      </c>
      <c r="Q105" s="33">
        <f t="shared" si="22"/>
        <v>0.03395421095219999</v>
      </c>
      <c r="R105" s="33"/>
      <c r="S105" s="45">
        <f t="shared" si="17"/>
        <v>2206.1886</v>
      </c>
      <c r="T105" s="46"/>
      <c r="U105" s="33"/>
      <c r="V105" s="47"/>
      <c r="W105" s="6"/>
      <c r="X105" s="46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</row>
    <row r="106" spans="1:88" s="4" customFormat="1" ht="15">
      <c r="A106" s="1" t="s">
        <v>36</v>
      </c>
      <c r="B106" s="6">
        <v>4</v>
      </c>
      <c r="C106" s="6">
        <v>144</v>
      </c>
      <c r="D106" s="7" t="s">
        <v>23</v>
      </c>
      <c r="E106" s="7">
        <v>1</v>
      </c>
      <c r="F106" s="33">
        <v>0.83</v>
      </c>
      <c r="G106" s="7">
        <v>6.4</v>
      </c>
      <c r="H106" s="7">
        <v>6.44</v>
      </c>
      <c r="I106" s="7">
        <f t="shared" si="19"/>
        <v>6.42</v>
      </c>
      <c r="J106" s="44">
        <v>104</v>
      </c>
      <c r="K106" s="6">
        <v>65</v>
      </c>
      <c r="L106" s="6">
        <v>46</v>
      </c>
      <c r="M106" s="6">
        <f t="shared" si="16"/>
        <v>55.5</v>
      </c>
      <c r="N106" s="45">
        <f t="shared" si="21"/>
        <v>251599.74839999998</v>
      </c>
      <c r="O106" s="45">
        <f t="shared" si="20"/>
        <v>35.824305686399995</v>
      </c>
      <c r="P106" s="45">
        <f t="shared" si="22"/>
        <v>251.59974839999998</v>
      </c>
      <c r="Q106" s="33">
        <f t="shared" si="22"/>
        <v>0.03582430568639999</v>
      </c>
      <c r="R106" s="33"/>
      <c r="S106" s="45">
        <f t="shared" si="17"/>
        <v>2419.22835</v>
      </c>
      <c r="T106" s="46"/>
      <c r="U106" s="33"/>
      <c r="V106" s="47"/>
      <c r="W106" s="6"/>
      <c r="X106" s="46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</row>
    <row r="107" spans="1:88" s="4" customFormat="1" ht="15">
      <c r="A107" s="1" t="s">
        <v>36</v>
      </c>
      <c r="B107" s="6">
        <v>1</v>
      </c>
      <c r="C107" s="6">
        <v>147</v>
      </c>
      <c r="D107" s="7" t="s">
        <v>23</v>
      </c>
      <c r="E107" s="7">
        <v>1</v>
      </c>
      <c r="F107" s="33">
        <v>0.55</v>
      </c>
      <c r="G107" s="7">
        <v>6.28</v>
      </c>
      <c r="H107" s="7">
        <v>6.31</v>
      </c>
      <c r="I107" s="7">
        <f t="shared" si="19"/>
        <v>6.295</v>
      </c>
      <c r="J107" s="44">
        <v>96</v>
      </c>
      <c r="K107" s="6">
        <v>85</v>
      </c>
      <c r="L107" s="6">
        <v>60</v>
      </c>
      <c r="M107" s="6">
        <f t="shared" si="16"/>
        <v>72.5</v>
      </c>
      <c r="N107" s="45">
        <f t="shared" si="21"/>
        <v>396312.83999999997</v>
      </c>
      <c r="O107" s="45">
        <f t="shared" si="20"/>
        <v>22.823581319</v>
      </c>
      <c r="P107" s="45">
        <f t="shared" si="22"/>
        <v>396.31284</v>
      </c>
      <c r="Q107" s="33">
        <f t="shared" si="22"/>
        <v>0.022823581319</v>
      </c>
      <c r="R107" s="33">
        <f>SUM(Q88:Q107)</f>
        <v>0.890944193524</v>
      </c>
      <c r="S107" s="45">
        <f t="shared" si="17"/>
        <v>4128.25875</v>
      </c>
      <c r="T107" s="48">
        <f>SUM(S88:S107)</f>
        <v>16534.82985</v>
      </c>
      <c r="U107" s="33">
        <f>V107*100</f>
        <v>1.7962785641348926</v>
      </c>
      <c r="V107" s="49">
        <f>T107/T213</f>
        <v>0.017962785641348927</v>
      </c>
      <c r="W107" s="6"/>
      <c r="X107" s="46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</row>
    <row r="108" spans="1:88" s="30" customFormat="1" ht="15">
      <c r="A108" s="25" t="s">
        <v>37</v>
      </c>
      <c r="B108" s="27">
        <v>54</v>
      </c>
      <c r="C108" s="27">
        <v>6</v>
      </c>
      <c r="D108" s="28" t="s">
        <v>18</v>
      </c>
      <c r="E108" s="28">
        <v>1</v>
      </c>
      <c r="F108" s="32">
        <v>0.65</v>
      </c>
      <c r="G108" s="27">
        <v>6.12</v>
      </c>
      <c r="H108" s="27">
        <v>6.07</v>
      </c>
      <c r="I108" s="27">
        <f t="shared" si="19"/>
        <v>6.095000000000001</v>
      </c>
      <c r="J108" s="38">
        <v>70</v>
      </c>
      <c r="K108" s="27">
        <v>35</v>
      </c>
      <c r="L108" s="27">
        <v>7</v>
      </c>
      <c r="M108" s="27">
        <f t="shared" si="16"/>
        <v>21</v>
      </c>
      <c r="N108" s="39">
        <f t="shared" si="21"/>
        <v>24245.298</v>
      </c>
      <c r="O108" s="39">
        <f t="shared" si="20"/>
        <v>25.286598337000004</v>
      </c>
      <c r="P108" s="39">
        <f t="shared" si="22"/>
        <v>24.245298</v>
      </c>
      <c r="Q108" s="58">
        <f t="shared" si="22"/>
        <v>0.025286598337000005</v>
      </c>
      <c r="R108" s="58"/>
      <c r="S108" s="39">
        <f t="shared" si="17"/>
        <v>346.3614</v>
      </c>
      <c r="T108" s="40"/>
      <c r="U108" s="32"/>
      <c r="V108" s="41"/>
      <c r="W108" s="27"/>
      <c r="X108" s="40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</row>
    <row r="109" spans="1:88" s="30" customFormat="1" ht="15">
      <c r="A109" s="25" t="s">
        <v>37</v>
      </c>
      <c r="B109" s="27"/>
      <c r="C109" s="27">
        <v>12</v>
      </c>
      <c r="D109" s="28" t="s">
        <v>18</v>
      </c>
      <c r="E109" s="28">
        <v>1</v>
      </c>
      <c r="F109" s="32">
        <v>1.15</v>
      </c>
      <c r="G109" s="27">
        <v>10.2</v>
      </c>
      <c r="H109" s="27">
        <v>10.16</v>
      </c>
      <c r="I109" s="27">
        <f t="shared" si="19"/>
        <v>10.18</v>
      </c>
      <c r="J109" s="38">
        <v>100</v>
      </c>
      <c r="K109" s="27">
        <v>70</v>
      </c>
      <c r="L109" s="27">
        <v>60</v>
      </c>
      <c r="M109" s="27">
        <f t="shared" si="16"/>
        <v>65</v>
      </c>
      <c r="N109" s="39">
        <f t="shared" si="21"/>
        <v>331831.5</v>
      </c>
      <c r="O109" s="39">
        <f t="shared" si="20"/>
        <v>124.80242667199998</v>
      </c>
      <c r="P109" s="39">
        <f t="shared" si="22"/>
        <v>331.8315</v>
      </c>
      <c r="Q109" s="58">
        <f t="shared" si="22"/>
        <v>0.12480242667199998</v>
      </c>
      <c r="R109" s="58"/>
      <c r="S109" s="39">
        <f t="shared" si="17"/>
        <v>3318.315</v>
      </c>
      <c r="T109" s="40"/>
      <c r="U109" s="32"/>
      <c r="V109" s="41"/>
      <c r="W109" s="27"/>
      <c r="X109" s="40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</row>
    <row r="110" spans="1:88" s="30" customFormat="1" ht="15">
      <c r="A110" s="25" t="s">
        <v>37</v>
      </c>
      <c r="B110" s="27">
        <v>6</v>
      </c>
      <c r="C110" s="27">
        <v>21</v>
      </c>
      <c r="D110" s="28" t="s">
        <v>18</v>
      </c>
      <c r="E110" s="28">
        <v>1</v>
      </c>
      <c r="F110" s="32">
        <v>1.1</v>
      </c>
      <c r="G110" s="27">
        <v>10.04</v>
      </c>
      <c r="H110" s="27">
        <v>10.06</v>
      </c>
      <c r="I110" s="27">
        <f t="shared" si="19"/>
        <v>10.05</v>
      </c>
      <c r="J110" s="38">
        <v>75</v>
      </c>
      <c r="K110" s="27">
        <v>80</v>
      </c>
      <c r="L110" s="27">
        <v>60</v>
      </c>
      <c r="M110" s="27">
        <f t="shared" si="16"/>
        <v>70</v>
      </c>
      <c r="N110" s="39">
        <f t="shared" si="21"/>
        <v>288634.5</v>
      </c>
      <c r="O110" s="39">
        <f t="shared" si="20"/>
        <v>116.34679980000003</v>
      </c>
      <c r="P110" s="39">
        <f t="shared" si="22"/>
        <v>288.6345</v>
      </c>
      <c r="Q110" s="58">
        <f t="shared" si="22"/>
        <v>0.11634679980000003</v>
      </c>
      <c r="R110" s="58"/>
      <c r="S110" s="39">
        <f t="shared" si="17"/>
        <v>3848.46</v>
      </c>
      <c r="T110" s="40"/>
      <c r="U110" s="32"/>
      <c r="V110" s="41"/>
      <c r="W110" s="27"/>
      <c r="X110" s="40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</row>
    <row r="111" spans="1:88" s="30" customFormat="1" ht="15">
      <c r="A111" s="25" t="s">
        <v>37</v>
      </c>
      <c r="B111" s="27">
        <v>7</v>
      </c>
      <c r="C111" s="27">
        <v>28</v>
      </c>
      <c r="D111" s="28" t="s">
        <v>18</v>
      </c>
      <c r="E111" s="28" t="s">
        <v>62</v>
      </c>
      <c r="F111" s="32">
        <v>0.39</v>
      </c>
      <c r="G111" s="27">
        <v>5.24</v>
      </c>
      <c r="H111" s="27">
        <v>5.28</v>
      </c>
      <c r="I111" s="27">
        <f t="shared" si="19"/>
        <v>5.26</v>
      </c>
      <c r="J111" s="38">
        <v>36</v>
      </c>
      <c r="K111" s="27">
        <v>12</v>
      </c>
      <c r="L111" s="27">
        <v>20</v>
      </c>
      <c r="M111" s="27">
        <f t="shared" si="16"/>
        <v>16</v>
      </c>
      <c r="N111" s="39">
        <f t="shared" si="21"/>
        <v>7238.2464</v>
      </c>
      <c r="O111" s="39">
        <f t="shared" si="20"/>
        <v>11.299669180800002</v>
      </c>
      <c r="P111" s="39">
        <f t="shared" si="22"/>
        <v>7.2382464</v>
      </c>
      <c r="Q111" s="58">
        <f t="shared" si="22"/>
        <v>0.011299669180800002</v>
      </c>
      <c r="R111" s="58"/>
      <c r="S111" s="39">
        <f t="shared" si="17"/>
        <v>201.0624</v>
      </c>
      <c r="T111" s="40"/>
      <c r="U111" s="32"/>
      <c r="V111" s="41"/>
      <c r="W111" s="27"/>
      <c r="X111" s="40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</row>
    <row r="112" spans="1:88" s="30" customFormat="1" ht="15">
      <c r="A112" s="25" t="s">
        <v>37</v>
      </c>
      <c r="B112" s="27"/>
      <c r="C112" s="27">
        <v>145</v>
      </c>
      <c r="D112" s="28" t="s">
        <v>18</v>
      </c>
      <c r="E112" s="28" t="s">
        <v>62</v>
      </c>
      <c r="F112" s="32">
        <v>0.74</v>
      </c>
      <c r="G112" s="28">
        <v>9.45</v>
      </c>
      <c r="H112" s="28">
        <v>9.36</v>
      </c>
      <c r="I112" s="28">
        <f t="shared" si="19"/>
        <v>9.405</v>
      </c>
      <c r="J112" s="38">
        <v>49</v>
      </c>
      <c r="K112" s="27">
        <v>21</v>
      </c>
      <c r="L112" s="27">
        <v>30</v>
      </c>
      <c r="M112" s="27">
        <f t="shared" si="16"/>
        <v>25.5</v>
      </c>
      <c r="N112" s="39">
        <f t="shared" si="21"/>
        <v>25024.61115</v>
      </c>
      <c r="O112" s="39">
        <f t="shared" si="20"/>
        <v>68.54550068519997</v>
      </c>
      <c r="P112" s="39">
        <f t="shared" si="22"/>
        <v>25.024611150000002</v>
      </c>
      <c r="Q112" s="58">
        <f t="shared" si="22"/>
        <v>0.06854550068519996</v>
      </c>
      <c r="R112" s="58"/>
      <c r="S112" s="39">
        <f t="shared" si="17"/>
        <v>510.70635</v>
      </c>
      <c r="T112" s="40"/>
      <c r="U112" s="32"/>
      <c r="V112" s="41"/>
      <c r="W112" s="27"/>
      <c r="X112" s="40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</row>
    <row r="113" spans="1:88" s="30" customFormat="1" ht="15">
      <c r="A113" s="25" t="s">
        <v>37</v>
      </c>
      <c r="B113" s="27">
        <v>4</v>
      </c>
      <c r="C113" s="27">
        <v>158</v>
      </c>
      <c r="D113" s="28" t="s">
        <v>18</v>
      </c>
      <c r="E113" s="28" t="s">
        <v>62</v>
      </c>
      <c r="F113" s="32">
        <v>0.68</v>
      </c>
      <c r="G113" s="28">
        <v>6.3</v>
      </c>
      <c r="H113" s="28">
        <v>6.34</v>
      </c>
      <c r="I113" s="28">
        <f t="shared" si="19"/>
        <v>6.32</v>
      </c>
      <c r="J113" s="38">
        <v>70</v>
      </c>
      <c r="K113" s="27">
        <v>13</v>
      </c>
      <c r="L113" s="27">
        <v>12</v>
      </c>
      <c r="M113" s="27">
        <f t="shared" si="16"/>
        <v>12.5</v>
      </c>
      <c r="N113" s="39">
        <f t="shared" si="21"/>
        <v>8590.3125</v>
      </c>
      <c r="O113" s="39">
        <f t="shared" si="20"/>
        <v>28.442823270399998</v>
      </c>
      <c r="P113" s="39">
        <f t="shared" si="22"/>
        <v>8.5903125</v>
      </c>
      <c r="Q113" s="32">
        <f t="shared" si="22"/>
        <v>0.028442823270399997</v>
      </c>
      <c r="R113" s="32"/>
      <c r="S113" s="39">
        <f t="shared" si="17"/>
        <v>122.71875</v>
      </c>
      <c r="T113" s="40"/>
      <c r="U113" s="32"/>
      <c r="V113" s="41"/>
      <c r="W113" s="27"/>
      <c r="X113" s="40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</row>
    <row r="114" spans="1:88" s="30" customFormat="1" ht="15">
      <c r="A114" s="25" t="s">
        <v>37</v>
      </c>
      <c r="B114" s="27">
        <v>5</v>
      </c>
      <c r="C114" s="27">
        <v>160</v>
      </c>
      <c r="D114" s="28" t="s">
        <v>18</v>
      </c>
      <c r="E114" s="28">
        <v>1</v>
      </c>
      <c r="F114" s="32">
        <v>0.3</v>
      </c>
      <c r="G114" s="28">
        <v>2.64</v>
      </c>
      <c r="H114" s="28">
        <v>2.69</v>
      </c>
      <c r="I114" s="28">
        <f t="shared" si="19"/>
        <v>2.665</v>
      </c>
      <c r="J114" s="38">
        <v>25</v>
      </c>
      <c r="K114" s="27">
        <v>12</v>
      </c>
      <c r="L114" s="27">
        <v>15</v>
      </c>
      <c r="M114" s="27">
        <f t="shared" si="16"/>
        <v>13.5</v>
      </c>
      <c r="N114" s="39">
        <f t="shared" si="21"/>
        <v>3578.47875</v>
      </c>
      <c r="O114" s="39">
        <f t="shared" si="20"/>
        <v>2.231235006</v>
      </c>
      <c r="P114" s="39">
        <f t="shared" si="22"/>
        <v>3.5784787500000004</v>
      </c>
      <c r="Q114" s="32">
        <f t="shared" si="22"/>
        <v>0.002231235006</v>
      </c>
      <c r="R114" s="32"/>
      <c r="S114" s="39">
        <f t="shared" si="17"/>
        <v>143.13915</v>
      </c>
      <c r="T114" s="40"/>
      <c r="U114" s="32"/>
      <c r="V114" s="41"/>
      <c r="W114" s="27"/>
      <c r="X114" s="40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</row>
    <row r="115" spans="1:88" s="30" customFormat="1" ht="15">
      <c r="A115" s="25" t="s">
        <v>37</v>
      </c>
      <c r="B115" s="27">
        <v>1</v>
      </c>
      <c r="C115" s="27">
        <v>172</v>
      </c>
      <c r="D115" s="28" t="s">
        <v>18</v>
      </c>
      <c r="E115" s="28">
        <v>1</v>
      </c>
      <c r="F115" s="32">
        <v>0.78</v>
      </c>
      <c r="G115" s="28">
        <v>5.77</v>
      </c>
      <c r="H115" s="28">
        <v>5.87</v>
      </c>
      <c r="I115" s="28">
        <f t="shared" si="19"/>
        <v>5.82</v>
      </c>
      <c r="J115" s="38">
        <v>25</v>
      </c>
      <c r="K115" s="27">
        <v>10</v>
      </c>
      <c r="L115" s="27">
        <v>10</v>
      </c>
      <c r="M115" s="27">
        <f t="shared" si="16"/>
        <v>10</v>
      </c>
      <c r="N115" s="39">
        <f t="shared" si="21"/>
        <v>1963.4999999999998</v>
      </c>
      <c r="O115" s="39">
        <f t="shared" si="20"/>
        <v>27.667518278400006</v>
      </c>
      <c r="P115" s="39">
        <f t="shared" si="22"/>
        <v>1.9634999999999998</v>
      </c>
      <c r="Q115" s="32">
        <f t="shared" si="22"/>
        <v>0.027667518278400006</v>
      </c>
      <c r="R115" s="32"/>
      <c r="S115" s="39">
        <f t="shared" si="17"/>
        <v>78.53999999999999</v>
      </c>
      <c r="T115" s="40"/>
      <c r="U115" s="32"/>
      <c r="V115" s="41"/>
      <c r="W115" s="27"/>
      <c r="X115" s="40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</row>
    <row r="116" spans="1:88" s="30" customFormat="1" ht="15">
      <c r="A116" s="25" t="s">
        <v>37</v>
      </c>
      <c r="B116" s="27">
        <v>2</v>
      </c>
      <c r="C116" s="27">
        <v>176</v>
      </c>
      <c r="D116" s="28" t="s">
        <v>18</v>
      </c>
      <c r="E116" s="28">
        <v>0</v>
      </c>
      <c r="F116" s="32">
        <v>0.66</v>
      </c>
      <c r="G116" s="28">
        <v>5.2</v>
      </c>
      <c r="H116" s="28">
        <v>5.31</v>
      </c>
      <c r="I116" s="28">
        <f t="shared" si="19"/>
        <v>5.255</v>
      </c>
      <c r="J116" s="42"/>
      <c r="K116" s="42"/>
      <c r="L116" s="42"/>
      <c r="M116" s="42"/>
      <c r="N116" s="39">
        <f t="shared" si="21"/>
        <v>0</v>
      </c>
      <c r="O116" s="39">
        <f t="shared" si="20"/>
        <v>19.0861797588</v>
      </c>
      <c r="P116" s="39">
        <f t="shared" si="22"/>
        <v>0</v>
      </c>
      <c r="Q116" s="32">
        <f t="shared" si="22"/>
        <v>0.0190861797588</v>
      </c>
      <c r="R116" s="32">
        <f>SUM(Q108:Q116)</f>
        <v>0.42370875098859995</v>
      </c>
      <c r="S116" s="39">
        <f t="shared" si="17"/>
        <v>0</v>
      </c>
      <c r="T116" s="43">
        <f>SUM(S108:S116)</f>
        <v>8569.303050000002</v>
      </c>
      <c r="U116" s="32">
        <f>V116*100</f>
        <v>0.9309352148120693</v>
      </c>
      <c r="V116" s="50">
        <f>T116/T213</f>
        <v>0.009309352148120693</v>
      </c>
      <c r="W116" s="27"/>
      <c r="X116" s="40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</row>
    <row r="117" spans="1:88" s="4" customFormat="1" ht="15">
      <c r="A117" s="1" t="s">
        <v>38</v>
      </c>
      <c r="B117" s="6">
        <v>1</v>
      </c>
      <c r="C117" s="6">
        <v>98</v>
      </c>
      <c r="D117" s="6" t="s">
        <v>18</v>
      </c>
      <c r="E117" s="6">
        <v>1</v>
      </c>
      <c r="F117" s="33">
        <v>0.8</v>
      </c>
      <c r="G117" s="7">
        <v>4.89</v>
      </c>
      <c r="H117" s="7">
        <v>5.78</v>
      </c>
      <c r="I117" s="7">
        <f t="shared" si="19"/>
        <v>5.335</v>
      </c>
      <c r="J117" s="44">
        <v>72</v>
      </c>
      <c r="K117" s="6">
        <v>55</v>
      </c>
      <c r="L117" s="6">
        <v>20</v>
      </c>
      <c r="M117" s="6">
        <f>AVERAGE(K117,L117)</f>
        <v>37.5</v>
      </c>
      <c r="N117" s="45">
        <f t="shared" si="21"/>
        <v>79521.75</v>
      </c>
      <c r="O117" s="45">
        <f t="shared" si="20"/>
        <v>23.844513615999997</v>
      </c>
      <c r="P117" s="45">
        <f t="shared" si="22"/>
        <v>79.52175</v>
      </c>
      <c r="Q117" s="54">
        <f t="shared" si="22"/>
        <v>0.023844513615999995</v>
      </c>
      <c r="R117" s="54"/>
      <c r="S117" s="45">
        <f t="shared" si="17"/>
        <v>1104.46875</v>
      </c>
      <c r="T117" s="46"/>
      <c r="U117" s="33"/>
      <c r="V117" s="47"/>
      <c r="W117" s="6"/>
      <c r="X117" s="46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</row>
    <row r="118" spans="1:88" s="4" customFormat="1" ht="15">
      <c r="A118" s="1" t="s">
        <v>38</v>
      </c>
      <c r="B118" s="6">
        <v>4</v>
      </c>
      <c r="C118" s="6">
        <v>108</v>
      </c>
      <c r="D118" s="6" t="s">
        <v>18</v>
      </c>
      <c r="E118" s="6">
        <v>1</v>
      </c>
      <c r="F118" s="33">
        <v>3.96</v>
      </c>
      <c r="G118" s="7">
        <v>8.98</v>
      </c>
      <c r="H118" s="7">
        <v>9.2</v>
      </c>
      <c r="I118" s="7">
        <f t="shared" si="19"/>
        <v>9.09</v>
      </c>
      <c r="J118" s="7">
        <v>291</v>
      </c>
      <c r="K118" s="6">
        <v>140</v>
      </c>
      <c r="L118" s="6">
        <v>170</v>
      </c>
      <c r="M118" s="6">
        <f>AVERAGE(K118,L118)</f>
        <v>155</v>
      </c>
      <c r="N118" s="45">
        <f t="shared" si="21"/>
        <v>5490947.385</v>
      </c>
      <c r="O118" s="45">
        <f t="shared" si="20"/>
        <v>342.65145942719994</v>
      </c>
      <c r="P118" s="45">
        <f t="shared" si="22"/>
        <v>5490.9473849999995</v>
      </c>
      <c r="Q118" s="54">
        <f t="shared" si="22"/>
        <v>0.34265145942719993</v>
      </c>
      <c r="R118" s="54"/>
      <c r="S118" s="45">
        <f t="shared" si="17"/>
        <v>18869.235</v>
      </c>
      <c r="T118" s="46"/>
      <c r="U118" s="33"/>
      <c r="V118" s="47"/>
      <c r="W118" s="6"/>
      <c r="X118" s="46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</row>
    <row r="119" spans="1:88" s="4" customFormat="1" ht="15">
      <c r="A119" s="1" t="s">
        <v>38</v>
      </c>
      <c r="B119" s="6">
        <v>3</v>
      </c>
      <c r="C119" s="6">
        <v>155</v>
      </c>
      <c r="D119" s="6" t="s">
        <v>18</v>
      </c>
      <c r="E119" s="6">
        <v>1</v>
      </c>
      <c r="F119" s="33">
        <v>3.55</v>
      </c>
      <c r="G119" s="7">
        <v>8.21</v>
      </c>
      <c r="H119" s="7">
        <v>7.98</v>
      </c>
      <c r="I119" s="7">
        <f t="shared" si="19"/>
        <v>8.095</v>
      </c>
      <c r="J119" s="53"/>
      <c r="K119" s="53"/>
      <c r="L119" s="53"/>
      <c r="M119" s="53"/>
      <c r="N119" s="45">
        <f t="shared" si="21"/>
        <v>0</v>
      </c>
      <c r="O119" s="45">
        <f t="shared" si="20"/>
        <v>243.608082179</v>
      </c>
      <c r="P119" s="45">
        <f t="shared" si="22"/>
        <v>0</v>
      </c>
      <c r="Q119" s="54">
        <f t="shared" si="22"/>
        <v>0.243608082179</v>
      </c>
      <c r="R119" s="54">
        <f>SUM(Q117:Q119)</f>
        <v>0.6101040552221999</v>
      </c>
      <c r="S119" s="45">
        <f t="shared" si="17"/>
        <v>0</v>
      </c>
      <c r="T119" s="48">
        <f>SUM(S117:S119)</f>
        <v>19973.70375</v>
      </c>
      <c r="U119" s="33">
        <f>V119*100</f>
        <v>2.169864233136075</v>
      </c>
      <c r="V119" s="49">
        <f>T119/T213</f>
        <v>0.02169864233136075</v>
      </c>
      <c r="W119" s="6"/>
      <c r="X119" s="46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</row>
    <row r="120" spans="1:88" s="30" customFormat="1" ht="15">
      <c r="A120" s="26" t="s">
        <v>39</v>
      </c>
      <c r="B120" s="27">
        <v>1</v>
      </c>
      <c r="C120" s="27">
        <v>2</v>
      </c>
      <c r="D120" s="28" t="s">
        <v>18</v>
      </c>
      <c r="E120" s="28">
        <v>1</v>
      </c>
      <c r="F120" s="36">
        <v>3.83</v>
      </c>
      <c r="G120" s="51">
        <v>101.89</v>
      </c>
      <c r="H120" s="51">
        <v>101.22</v>
      </c>
      <c r="I120" s="51">
        <f t="shared" si="19"/>
        <v>101.555</v>
      </c>
      <c r="J120" s="28">
        <v>148</v>
      </c>
      <c r="K120" s="28">
        <v>212</v>
      </c>
      <c r="L120" s="28">
        <v>215</v>
      </c>
      <c r="M120" s="28">
        <f aca="true" t="shared" si="23" ref="M120:M158">AVERAGE(K120,L120)</f>
        <v>213.5</v>
      </c>
      <c r="N120" s="39">
        <f t="shared" si="21"/>
        <v>5298444.2742</v>
      </c>
      <c r="O120" s="39">
        <f t="shared" si="20"/>
        <v>41364.809492637396</v>
      </c>
      <c r="P120" s="39">
        <f t="shared" si="22"/>
        <v>5298.4442742</v>
      </c>
      <c r="Q120" s="32">
        <f t="shared" si="22"/>
        <v>41.3648094926374</v>
      </c>
      <c r="R120" s="32"/>
      <c r="S120" s="39">
        <f t="shared" si="17"/>
        <v>35800.29915</v>
      </c>
      <c r="T120" s="40"/>
      <c r="U120" s="32"/>
      <c r="V120" s="41"/>
      <c r="W120" s="27"/>
      <c r="X120" s="40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</row>
    <row r="121" spans="1:88" s="30" customFormat="1" ht="15">
      <c r="A121" s="25" t="s">
        <v>39</v>
      </c>
      <c r="B121" s="27">
        <v>3</v>
      </c>
      <c r="C121" s="27">
        <v>5</v>
      </c>
      <c r="D121" s="28" t="s">
        <v>18</v>
      </c>
      <c r="E121" s="28">
        <v>1</v>
      </c>
      <c r="F121" s="32">
        <v>1.96</v>
      </c>
      <c r="G121" s="27">
        <v>41.71</v>
      </c>
      <c r="H121" s="27">
        <v>42.06</v>
      </c>
      <c r="I121" s="27">
        <f t="shared" si="19"/>
        <v>41.885000000000005</v>
      </c>
      <c r="J121" s="38">
        <v>186</v>
      </c>
      <c r="K121" s="27">
        <v>115</v>
      </c>
      <c r="L121" s="27">
        <v>110</v>
      </c>
      <c r="M121" s="27">
        <f t="shared" si="23"/>
        <v>112.5</v>
      </c>
      <c r="N121" s="39">
        <f t="shared" si="21"/>
        <v>1848880.6875</v>
      </c>
      <c r="O121" s="39">
        <f t="shared" si="20"/>
        <v>3600.8310465511995</v>
      </c>
      <c r="P121" s="39">
        <f t="shared" si="22"/>
        <v>1848.8806875</v>
      </c>
      <c r="Q121" s="58">
        <f t="shared" si="22"/>
        <v>3.6008310465511997</v>
      </c>
      <c r="R121" s="58"/>
      <c r="S121" s="39">
        <f t="shared" si="17"/>
        <v>9940.21875</v>
      </c>
      <c r="T121" s="40"/>
      <c r="U121" s="32"/>
      <c r="V121" s="41"/>
      <c r="W121" s="27"/>
      <c r="X121" s="40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</row>
    <row r="122" spans="1:88" s="30" customFormat="1" ht="15">
      <c r="A122" s="26" t="s">
        <v>39</v>
      </c>
      <c r="B122" s="27">
        <v>2</v>
      </c>
      <c r="C122" s="27">
        <v>7</v>
      </c>
      <c r="D122" s="28" t="s">
        <v>18</v>
      </c>
      <c r="E122" s="28">
        <v>1</v>
      </c>
      <c r="F122" s="36">
        <f>2.83+0.74</f>
        <v>3.5700000000000003</v>
      </c>
      <c r="G122" s="51">
        <v>110.67</v>
      </c>
      <c r="H122" s="51">
        <v>111.21</v>
      </c>
      <c r="I122" s="51">
        <f t="shared" si="19"/>
        <v>110.94</v>
      </c>
      <c r="J122" s="28">
        <v>164</v>
      </c>
      <c r="K122" s="28">
        <v>209</v>
      </c>
      <c r="L122" s="28">
        <v>139</v>
      </c>
      <c r="M122" s="28">
        <f t="shared" si="23"/>
        <v>174</v>
      </c>
      <c r="N122" s="39">
        <f t="shared" si="21"/>
        <v>3899718.3456</v>
      </c>
      <c r="O122" s="39">
        <f t="shared" si="20"/>
        <v>46012.32436933439</v>
      </c>
      <c r="P122" s="39">
        <f t="shared" si="22"/>
        <v>3899.7183456000002</v>
      </c>
      <c r="Q122" s="58">
        <f t="shared" si="22"/>
        <v>46.012324369334394</v>
      </c>
      <c r="R122" s="58"/>
      <c r="S122" s="39">
        <f t="shared" si="17"/>
        <v>23778.7704</v>
      </c>
      <c r="T122" s="40"/>
      <c r="U122" s="32"/>
      <c r="V122" s="41"/>
      <c r="W122" s="27"/>
      <c r="X122" s="40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</row>
    <row r="123" spans="1:88" s="30" customFormat="1" ht="15">
      <c r="A123" s="25" t="s">
        <v>39</v>
      </c>
      <c r="B123" s="27">
        <v>2</v>
      </c>
      <c r="C123" s="27">
        <v>18</v>
      </c>
      <c r="D123" s="28" t="s">
        <v>18</v>
      </c>
      <c r="E123" s="28">
        <v>1</v>
      </c>
      <c r="F123" s="32">
        <v>1.77</v>
      </c>
      <c r="G123" s="27">
        <v>38.3</v>
      </c>
      <c r="H123" s="27">
        <v>39.12</v>
      </c>
      <c r="I123" s="27">
        <f t="shared" si="19"/>
        <v>38.709999999999994</v>
      </c>
      <c r="J123" s="38">
        <v>150</v>
      </c>
      <c r="K123" s="27">
        <v>115</v>
      </c>
      <c r="L123" s="27">
        <v>90</v>
      </c>
      <c r="M123" s="27">
        <f t="shared" si="23"/>
        <v>102.5</v>
      </c>
      <c r="N123" s="39">
        <f t="shared" si="21"/>
        <v>1237741.3125</v>
      </c>
      <c r="O123" s="39">
        <f t="shared" si="20"/>
        <v>2777.4691417703993</v>
      </c>
      <c r="P123" s="39">
        <f t="shared" si="22"/>
        <v>1237.7413125</v>
      </c>
      <c r="Q123" s="58">
        <f t="shared" si="22"/>
        <v>2.7774691417703994</v>
      </c>
      <c r="R123" s="58"/>
      <c r="S123" s="39">
        <f t="shared" si="17"/>
        <v>8251.60875</v>
      </c>
      <c r="T123" s="40"/>
      <c r="U123" s="32"/>
      <c r="V123" s="41"/>
      <c r="W123" s="27"/>
      <c r="X123" s="40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</row>
    <row r="124" spans="1:88" s="30" customFormat="1" ht="15">
      <c r="A124" s="25" t="s">
        <v>39</v>
      </c>
      <c r="B124" s="27">
        <v>1</v>
      </c>
      <c r="C124" s="27">
        <v>19</v>
      </c>
      <c r="D124" s="28" t="s">
        <v>18</v>
      </c>
      <c r="E124" s="28">
        <v>1</v>
      </c>
      <c r="F124" s="32">
        <v>2.25</v>
      </c>
      <c r="G124" s="27">
        <v>40.22</v>
      </c>
      <c r="H124" s="27">
        <v>40.26</v>
      </c>
      <c r="I124" s="27">
        <f t="shared" si="19"/>
        <v>40.239999999999995</v>
      </c>
      <c r="J124" s="38">
        <v>157</v>
      </c>
      <c r="K124" s="27">
        <v>110</v>
      </c>
      <c r="L124" s="27">
        <v>95</v>
      </c>
      <c r="M124" s="27">
        <f t="shared" si="23"/>
        <v>102.5</v>
      </c>
      <c r="N124" s="39">
        <f t="shared" si="21"/>
        <v>1295502.57375</v>
      </c>
      <c r="O124" s="39">
        <f t="shared" si="20"/>
        <v>3815.2947571199975</v>
      </c>
      <c r="P124" s="39">
        <f t="shared" si="22"/>
        <v>1295.50257375</v>
      </c>
      <c r="Q124" s="58">
        <f t="shared" si="22"/>
        <v>3.8152947571199975</v>
      </c>
      <c r="R124" s="58">
        <f>SUM(Q120:Q124)</f>
        <v>97.57072880741339</v>
      </c>
      <c r="S124" s="39">
        <f t="shared" si="17"/>
        <v>8251.60875</v>
      </c>
      <c r="T124" s="43">
        <f>SUM(S120:S124)</f>
        <v>86022.5058</v>
      </c>
      <c r="U124" s="32">
        <f>V124*100</f>
        <v>9.345145042524251</v>
      </c>
      <c r="V124" s="50">
        <f>T124/T213</f>
        <v>0.09345145042524251</v>
      </c>
      <c r="W124" s="27"/>
      <c r="X124" s="40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</row>
    <row r="125" spans="1:88" s="4" customFormat="1" ht="15">
      <c r="A125" s="1" t="s">
        <v>40</v>
      </c>
      <c r="B125" s="6">
        <v>11</v>
      </c>
      <c r="C125" s="6">
        <v>9</v>
      </c>
      <c r="D125" s="7" t="s">
        <v>23</v>
      </c>
      <c r="E125" s="7">
        <v>1</v>
      </c>
      <c r="F125" s="33">
        <v>1.22</v>
      </c>
      <c r="G125" s="6">
        <v>10.16</v>
      </c>
      <c r="H125" s="6">
        <v>10.12</v>
      </c>
      <c r="I125" s="6">
        <f t="shared" si="19"/>
        <v>10.14</v>
      </c>
      <c r="J125" s="44">
        <v>120</v>
      </c>
      <c r="K125" s="6">
        <v>83</v>
      </c>
      <c r="L125" s="6">
        <v>79</v>
      </c>
      <c r="M125" s="6">
        <f t="shared" si="23"/>
        <v>81</v>
      </c>
      <c r="N125" s="45">
        <f t="shared" si="21"/>
        <v>618361.128</v>
      </c>
      <c r="O125" s="45">
        <f t="shared" si="20"/>
        <v>131.3606758464</v>
      </c>
      <c r="P125" s="45">
        <f t="shared" si="22"/>
        <v>618.361128</v>
      </c>
      <c r="Q125" s="33">
        <f t="shared" si="22"/>
        <v>0.1313606758464</v>
      </c>
      <c r="R125" s="33"/>
      <c r="S125" s="45">
        <f t="shared" si="17"/>
        <v>5153.0094</v>
      </c>
      <c r="T125" s="46"/>
      <c r="U125" s="33"/>
      <c r="V125" s="47"/>
      <c r="W125" s="6"/>
      <c r="X125" s="46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</row>
    <row r="126" spans="1:88" s="4" customFormat="1" ht="15">
      <c r="A126" s="1" t="s">
        <v>40</v>
      </c>
      <c r="B126" s="6">
        <v>13</v>
      </c>
      <c r="C126" s="6">
        <v>34</v>
      </c>
      <c r="D126" s="7" t="s">
        <v>23</v>
      </c>
      <c r="E126" s="7">
        <v>1</v>
      </c>
      <c r="F126" s="33">
        <v>0.35</v>
      </c>
      <c r="G126" s="6">
        <v>3.47</v>
      </c>
      <c r="H126" s="6">
        <v>3.45</v>
      </c>
      <c r="I126" s="6">
        <f t="shared" si="19"/>
        <v>3.46</v>
      </c>
      <c r="J126" s="44">
        <v>18</v>
      </c>
      <c r="K126" s="6">
        <v>8</v>
      </c>
      <c r="L126" s="6">
        <v>8</v>
      </c>
      <c r="M126" s="6">
        <f t="shared" si="23"/>
        <v>8</v>
      </c>
      <c r="N126" s="45">
        <f t="shared" si="21"/>
        <v>904.7808</v>
      </c>
      <c r="O126" s="45">
        <f t="shared" si="20"/>
        <v>4.387830831999999</v>
      </c>
      <c r="P126" s="45">
        <f t="shared" si="22"/>
        <v>0.9047808</v>
      </c>
      <c r="Q126" s="33">
        <f t="shared" si="22"/>
        <v>0.004387830831999999</v>
      </c>
      <c r="R126" s="33"/>
      <c r="S126" s="45">
        <f t="shared" si="17"/>
        <v>50.2656</v>
      </c>
      <c r="T126" s="46"/>
      <c r="U126" s="33"/>
      <c r="V126" s="47"/>
      <c r="W126" s="6"/>
      <c r="X126" s="46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</row>
    <row r="127" spans="1:88" s="4" customFormat="1" ht="15">
      <c r="A127" s="1" t="s">
        <v>40</v>
      </c>
      <c r="B127" s="6">
        <v>3</v>
      </c>
      <c r="C127" s="6">
        <v>45</v>
      </c>
      <c r="D127" s="7" t="s">
        <v>23</v>
      </c>
      <c r="E127" s="7" t="s">
        <v>62</v>
      </c>
      <c r="F127" s="33">
        <v>0.36</v>
      </c>
      <c r="G127" s="6">
        <v>4.41</v>
      </c>
      <c r="H127" s="6">
        <v>4.46</v>
      </c>
      <c r="I127" s="6">
        <f t="shared" si="19"/>
        <v>4.4350000000000005</v>
      </c>
      <c r="J127" s="44">
        <v>12</v>
      </c>
      <c r="K127" s="6">
        <v>15</v>
      </c>
      <c r="L127" s="6">
        <v>8</v>
      </c>
      <c r="M127" s="6">
        <f t="shared" si="23"/>
        <v>11.5</v>
      </c>
      <c r="N127" s="45">
        <f t="shared" si="21"/>
        <v>1246.4298000000001</v>
      </c>
      <c r="O127" s="45">
        <f t="shared" si="20"/>
        <v>7.4151404712</v>
      </c>
      <c r="P127" s="45">
        <f t="shared" si="22"/>
        <v>1.2464298</v>
      </c>
      <c r="Q127" s="33">
        <f t="shared" si="22"/>
        <v>0.0074151404712</v>
      </c>
      <c r="R127" s="33"/>
      <c r="S127" s="45">
        <f t="shared" si="17"/>
        <v>103.86915</v>
      </c>
      <c r="T127" s="46"/>
      <c r="U127" s="33"/>
      <c r="V127" s="47"/>
      <c r="W127" s="6"/>
      <c r="X127" s="46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</row>
    <row r="128" spans="1:88" s="4" customFormat="1" ht="15">
      <c r="A128" s="1" t="s">
        <v>40</v>
      </c>
      <c r="B128" s="6">
        <v>10</v>
      </c>
      <c r="C128" s="6">
        <v>52</v>
      </c>
      <c r="D128" s="7" t="s">
        <v>23</v>
      </c>
      <c r="E128" s="7">
        <v>1</v>
      </c>
      <c r="F128" s="33">
        <v>0.6</v>
      </c>
      <c r="G128" s="6">
        <v>7.32</v>
      </c>
      <c r="H128" s="6">
        <v>7.4</v>
      </c>
      <c r="I128" s="6">
        <f t="shared" si="19"/>
        <v>7.36</v>
      </c>
      <c r="J128" s="44">
        <v>49</v>
      </c>
      <c r="K128" s="6">
        <v>35</v>
      </c>
      <c r="L128" s="6">
        <v>70</v>
      </c>
      <c r="M128" s="6">
        <f t="shared" si="23"/>
        <v>52.5</v>
      </c>
      <c r="N128" s="45">
        <f t="shared" si="21"/>
        <v>106073.17874999999</v>
      </c>
      <c r="O128" s="45">
        <f t="shared" si="20"/>
        <v>34.03584307199999</v>
      </c>
      <c r="P128" s="45">
        <f t="shared" si="22"/>
        <v>106.07317875</v>
      </c>
      <c r="Q128" s="33">
        <f t="shared" si="22"/>
        <v>0.03403584307199999</v>
      </c>
      <c r="R128" s="33"/>
      <c r="S128" s="45">
        <f t="shared" si="17"/>
        <v>2164.75875</v>
      </c>
      <c r="T128" s="46"/>
      <c r="U128" s="33"/>
      <c r="V128" s="47"/>
      <c r="W128" s="6"/>
      <c r="X128" s="46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</row>
    <row r="129" spans="1:88" s="4" customFormat="1" ht="15">
      <c r="A129" s="1" t="s">
        <v>40</v>
      </c>
      <c r="B129" s="6">
        <v>9</v>
      </c>
      <c r="C129" s="6">
        <v>54</v>
      </c>
      <c r="D129" s="7" t="s">
        <v>23</v>
      </c>
      <c r="E129" s="7">
        <v>1</v>
      </c>
      <c r="F129" s="33">
        <v>0.63</v>
      </c>
      <c r="G129" s="7">
        <v>8.8</v>
      </c>
      <c r="H129" s="7">
        <v>7.88</v>
      </c>
      <c r="I129" s="7">
        <f t="shared" si="19"/>
        <v>8.34</v>
      </c>
      <c r="J129" s="44">
        <v>53</v>
      </c>
      <c r="K129" s="6">
        <v>29</v>
      </c>
      <c r="L129" s="6">
        <v>11</v>
      </c>
      <c r="M129" s="6">
        <f t="shared" si="23"/>
        <v>20</v>
      </c>
      <c r="N129" s="45">
        <f t="shared" si="21"/>
        <v>16650.48</v>
      </c>
      <c r="O129" s="45">
        <f t="shared" si="20"/>
        <v>45.8883333216</v>
      </c>
      <c r="P129" s="45">
        <f t="shared" si="22"/>
        <v>16.650479999999998</v>
      </c>
      <c r="Q129" s="33">
        <f t="shared" si="22"/>
        <v>0.0458883333216</v>
      </c>
      <c r="R129" s="33"/>
      <c r="S129" s="45">
        <f t="shared" si="17"/>
        <v>314.15999999999997</v>
      </c>
      <c r="T129" s="46"/>
      <c r="U129" s="33"/>
      <c r="V129" s="47"/>
      <c r="W129" s="6"/>
      <c r="X129" s="46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</row>
    <row r="130" spans="1:88" s="4" customFormat="1" ht="15">
      <c r="A130" s="1" t="s">
        <v>40</v>
      </c>
      <c r="B130" s="6">
        <v>8</v>
      </c>
      <c r="C130" s="6">
        <v>87</v>
      </c>
      <c r="D130" s="7" t="s">
        <v>23</v>
      </c>
      <c r="E130" s="7" t="s">
        <v>62</v>
      </c>
      <c r="F130" s="33">
        <v>0.58</v>
      </c>
      <c r="G130" s="7">
        <v>9.03</v>
      </c>
      <c r="H130" s="7">
        <v>8.81</v>
      </c>
      <c r="I130" s="7">
        <f t="shared" si="19"/>
        <v>8.92</v>
      </c>
      <c r="J130" s="44">
        <v>47</v>
      </c>
      <c r="K130" s="6">
        <v>65</v>
      </c>
      <c r="L130" s="6">
        <v>30</v>
      </c>
      <c r="M130" s="6">
        <f t="shared" si="23"/>
        <v>47.5</v>
      </c>
      <c r="N130" s="45">
        <f t="shared" si="21"/>
        <v>83286.76125</v>
      </c>
      <c r="O130" s="45">
        <f t="shared" si="20"/>
        <v>48.3267217664</v>
      </c>
      <c r="P130" s="45">
        <f t="shared" si="22"/>
        <v>83.28676125</v>
      </c>
      <c r="Q130" s="33">
        <f t="shared" si="22"/>
        <v>0.0483267217664</v>
      </c>
      <c r="R130" s="33"/>
      <c r="S130" s="45">
        <f aca="true" t="shared" si="24" ref="S130:S175">3.1416*(M130/2)^2</f>
        <v>1772.05875</v>
      </c>
      <c r="T130" s="46"/>
      <c r="U130" s="33"/>
      <c r="V130" s="47"/>
      <c r="W130" s="6"/>
      <c r="X130" s="46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</row>
    <row r="131" spans="1:88" s="4" customFormat="1" ht="15">
      <c r="A131" s="1" t="s">
        <v>40</v>
      </c>
      <c r="B131" s="6">
        <v>50</v>
      </c>
      <c r="C131" s="6">
        <v>116</v>
      </c>
      <c r="D131" s="7" t="s">
        <v>23</v>
      </c>
      <c r="E131" s="7">
        <v>1</v>
      </c>
      <c r="F131" s="33">
        <v>0.19</v>
      </c>
      <c r="G131" s="7">
        <v>2.15</v>
      </c>
      <c r="H131" s="7">
        <v>2.12</v>
      </c>
      <c r="I131" s="7">
        <f t="shared" si="19"/>
        <v>2.135</v>
      </c>
      <c r="J131" s="44">
        <v>15</v>
      </c>
      <c r="K131" s="6">
        <v>12</v>
      </c>
      <c r="L131" s="6">
        <v>9</v>
      </c>
      <c r="M131" s="6">
        <f t="shared" si="23"/>
        <v>10.5</v>
      </c>
      <c r="N131" s="45">
        <f t="shared" si="21"/>
        <v>1298.85525</v>
      </c>
      <c r="O131" s="45">
        <f aca="true" t="shared" si="25" ref="O131:O193">(1/3)*3.1416*F131*100*(I131/10)^2</f>
        <v>0.9069409117999996</v>
      </c>
      <c r="P131" s="45">
        <f aca="true" t="shared" si="26" ref="P131:Q162">N131/1000</f>
        <v>1.2988552500000001</v>
      </c>
      <c r="Q131" s="33">
        <f t="shared" si="26"/>
        <v>0.0009069409117999996</v>
      </c>
      <c r="R131" s="33"/>
      <c r="S131" s="45">
        <f t="shared" si="24"/>
        <v>86.59035</v>
      </c>
      <c r="T131" s="46"/>
      <c r="U131" s="33"/>
      <c r="V131" s="47"/>
      <c r="W131" s="6"/>
      <c r="X131" s="46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</row>
    <row r="132" spans="1:88" s="4" customFormat="1" ht="15">
      <c r="A132" s="1" t="s">
        <v>40</v>
      </c>
      <c r="B132" s="6">
        <v>12</v>
      </c>
      <c r="C132" s="6">
        <v>118</v>
      </c>
      <c r="D132" s="7" t="s">
        <v>23</v>
      </c>
      <c r="E132" s="7">
        <v>1</v>
      </c>
      <c r="F132" s="33">
        <v>0.2</v>
      </c>
      <c r="G132" s="7">
        <v>2.44</v>
      </c>
      <c r="H132" s="7">
        <v>2.39</v>
      </c>
      <c r="I132" s="7">
        <f aca="true" t="shared" si="27" ref="I132:I174">AVERAGE(G132,H132)</f>
        <v>2.415</v>
      </c>
      <c r="J132" s="44">
        <v>21</v>
      </c>
      <c r="K132" s="6">
        <v>10</v>
      </c>
      <c r="L132" s="6">
        <v>8</v>
      </c>
      <c r="M132" s="6">
        <f t="shared" si="23"/>
        <v>9</v>
      </c>
      <c r="N132" s="45">
        <f t="shared" si="21"/>
        <v>1335.9653999999998</v>
      </c>
      <c r="O132" s="45">
        <f t="shared" si="25"/>
        <v>1.221501204</v>
      </c>
      <c r="P132" s="45">
        <f t="shared" si="26"/>
        <v>1.3359653999999999</v>
      </c>
      <c r="Q132" s="33">
        <f t="shared" si="26"/>
        <v>0.0012215012039999999</v>
      </c>
      <c r="R132" s="33"/>
      <c r="S132" s="45">
        <f t="shared" si="24"/>
        <v>63.617399999999996</v>
      </c>
      <c r="T132" s="46"/>
      <c r="U132" s="33"/>
      <c r="V132" s="47"/>
      <c r="W132" s="6"/>
      <c r="X132" s="46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</row>
    <row r="133" spans="1:88" s="4" customFormat="1" ht="15">
      <c r="A133" s="1" t="s">
        <v>40</v>
      </c>
      <c r="B133" s="6">
        <v>6</v>
      </c>
      <c r="C133" s="6">
        <v>166</v>
      </c>
      <c r="D133" s="7" t="s">
        <v>23</v>
      </c>
      <c r="E133" s="7">
        <v>1</v>
      </c>
      <c r="F133" s="33">
        <v>0.58</v>
      </c>
      <c r="G133" s="7">
        <v>7.08</v>
      </c>
      <c r="H133" s="7">
        <v>7.01</v>
      </c>
      <c r="I133" s="7">
        <f t="shared" si="27"/>
        <v>7.045</v>
      </c>
      <c r="J133" s="44">
        <v>49</v>
      </c>
      <c r="K133" s="6">
        <v>40</v>
      </c>
      <c r="L133" s="6">
        <v>35</v>
      </c>
      <c r="M133" s="6">
        <f t="shared" si="23"/>
        <v>37.5</v>
      </c>
      <c r="N133" s="45">
        <f t="shared" si="21"/>
        <v>54118.96875</v>
      </c>
      <c r="O133" s="45">
        <f t="shared" si="25"/>
        <v>30.1453008164</v>
      </c>
      <c r="P133" s="45">
        <f t="shared" si="26"/>
        <v>54.11896875</v>
      </c>
      <c r="Q133" s="33">
        <f t="shared" si="26"/>
        <v>0.0301453008164</v>
      </c>
      <c r="R133" s="33"/>
      <c r="S133" s="45">
        <f t="shared" si="24"/>
        <v>1104.46875</v>
      </c>
      <c r="T133" s="46"/>
      <c r="U133" s="33"/>
      <c r="V133" s="47"/>
      <c r="W133" s="6"/>
      <c r="X133" s="46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</row>
    <row r="134" spans="1:88" s="4" customFormat="1" ht="15">
      <c r="A134" s="1" t="s">
        <v>40</v>
      </c>
      <c r="B134" s="6">
        <v>7</v>
      </c>
      <c r="C134" s="6">
        <v>167</v>
      </c>
      <c r="D134" s="7" t="s">
        <v>23</v>
      </c>
      <c r="E134" s="7">
        <v>1</v>
      </c>
      <c r="F134" s="33">
        <v>0.35</v>
      </c>
      <c r="G134" s="7">
        <v>4.71</v>
      </c>
      <c r="H134" s="7">
        <v>4.67</v>
      </c>
      <c r="I134" s="7">
        <f t="shared" si="27"/>
        <v>4.6899999999999995</v>
      </c>
      <c r="J134" s="44">
        <v>31</v>
      </c>
      <c r="K134" s="6">
        <v>20</v>
      </c>
      <c r="L134" s="6">
        <v>10</v>
      </c>
      <c r="M134" s="6">
        <f t="shared" si="23"/>
        <v>15</v>
      </c>
      <c r="N134" s="45">
        <f t="shared" si="21"/>
        <v>5478.165</v>
      </c>
      <c r="O134" s="45">
        <f t="shared" si="25"/>
        <v>8.062010571999997</v>
      </c>
      <c r="P134" s="45">
        <f t="shared" si="26"/>
        <v>5.478165</v>
      </c>
      <c r="Q134" s="33">
        <f t="shared" si="26"/>
        <v>0.008062010571999997</v>
      </c>
      <c r="R134" s="33"/>
      <c r="S134" s="45">
        <f t="shared" si="24"/>
        <v>176.715</v>
      </c>
      <c r="T134" s="46"/>
      <c r="U134" s="33"/>
      <c r="V134" s="47"/>
      <c r="W134" s="6"/>
      <c r="X134" s="46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</row>
    <row r="135" spans="1:88" s="4" customFormat="1" ht="15">
      <c r="A135" s="1" t="s">
        <v>40</v>
      </c>
      <c r="B135" s="6">
        <v>4</v>
      </c>
      <c r="C135" s="6">
        <v>171</v>
      </c>
      <c r="D135" s="7" t="s">
        <v>23</v>
      </c>
      <c r="E135" s="7">
        <v>1</v>
      </c>
      <c r="F135" s="33">
        <v>0.72</v>
      </c>
      <c r="G135" s="7">
        <v>5.71</v>
      </c>
      <c r="H135" s="7">
        <v>5.39</v>
      </c>
      <c r="I135" s="7">
        <f t="shared" si="27"/>
        <v>5.55</v>
      </c>
      <c r="J135" s="44">
        <v>70</v>
      </c>
      <c r="K135" s="6">
        <v>38</v>
      </c>
      <c r="L135" s="6">
        <v>41</v>
      </c>
      <c r="M135" s="6">
        <f t="shared" si="23"/>
        <v>39.5</v>
      </c>
      <c r="N135" s="45">
        <f t="shared" si="21"/>
        <v>85779.4245</v>
      </c>
      <c r="O135" s="45">
        <f t="shared" si="25"/>
        <v>23.22459215999999</v>
      </c>
      <c r="P135" s="45">
        <f t="shared" si="26"/>
        <v>85.77942449999999</v>
      </c>
      <c r="Q135" s="33">
        <f t="shared" si="26"/>
        <v>0.02322459215999999</v>
      </c>
      <c r="R135" s="33"/>
      <c r="S135" s="45">
        <f t="shared" si="24"/>
        <v>1225.4203499999999</v>
      </c>
      <c r="T135" s="46"/>
      <c r="U135" s="33"/>
      <c r="V135" s="47"/>
      <c r="W135" s="6"/>
      <c r="X135" s="46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</row>
    <row r="136" spans="1:88" s="4" customFormat="1" ht="15">
      <c r="A136" s="1" t="s">
        <v>40</v>
      </c>
      <c r="B136" s="6">
        <v>3</v>
      </c>
      <c r="C136" s="6">
        <v>183</v>
      </c>
      <c r="D136" s="7" t="s">
        <v>23</v>
      </c>
      <c r="E136" s="7">
        <v>1</v>
      </c>
      <c r="F136" s="33">
        <v>1.82</v>
      </c>
      <c r="G136" s="7">
        <v>10.2</v>
      </c>
      <c r="H136" s="7">
        <v>10.31</v>
      </c>
      <c r="I136" s="7">
        <f t="shared" si="27"/>
        <v>10.254999999999999</v>
      </c>
      <c r="J136" s="44">
        <v>81</v>
      </c>
      <c r="K136" s="6">
        <v>14</v>
      </c>
      <c r="L136" s="6">
        <v>15</v>
      </c>
      <c r="M136" s="52">
        <f t="shared" si="23"/>
        <v>14.5</v>
      </c>
      <c r="N136" s="45">
        <f t="shared" si="21"/>
        <v>13375.55835</v>
      </c>
      <c r="O136" s="45">
        <f t="shared" si="25"/>
        <v>200.43444180759994</v>
      </c>
      <c r="P136" s="45">
        <f t="shared" si="26"/>
        <v>13.375558349999999</v>
      </c>
      <c r="Q136" s="33">
        <f t="shared" si="26"/>
        <v>0.20043444180759995</v>
      </c>
      <c r="R136" s="33"/>
      <c r="S136" s="45">
        <f t="shared" si="24"/>
        <v>165.13035</v>
      </c>
      <c r="T136" s="46"/>
      <c r="U136" s="33"/>
      <c r="V136" s="47"/>
      <c r="W136" s="6"/>
      <c r="X136" s="46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</row>
    <row r="137" spans="1:88" s="4" customFormat="1" ht="15">
      <c r="A137" s="1" t="s">
        <v>40</v>
      </c>
      <c r="B137" s="6">
        <v>2</v>
      </c>
      <c r="C137" s="6">
        <v>205</v>
      </c>
      <c r="D137" s="7" t="s">
        <v>23</v>
      </c>
      <c r="E137" s="7">
        <v>1</v>
      </c>
      <c r="F137" s="33">
        <v>0.72</v>
      </c>
      <c r="G137" s="6">
        <v>4.26</v>
      </c>
      <c r="H137" s="6">
        <v>4.54</v>
      </c>
      <c r="I137" s="6">
        <f t="shared" si="27"/>
        <v>4.4</v>
      </c>
      <c r="J137" s="44">
        <v>61</v>
      </c>
      <c r="K137" s="6">
        <v>15</v>
      </c>
      <c r="L137" s="6">
        <v>14</v>
      </c>
      <c r="M137" s="6">
        <f t="shared" si="23"/>
        <v>14.5</v>
      </c>
      <c r="N137" s="45">
        <f t="shared" si="21"/>
        <v>10072.95135</v>
      </c>
      <c r="O137" s="45">
        <f t="shared" si="25"/>
        <v>14.59713024</v>
      </c>
      <c r="P137" s="45">
        <f t="shared" si="26"/>
        <v>10.072951349999999</v>
      </c>
      <c r="Q137" s="33">
        <f t="shared" si="26"/>
        <v>0.01459713024</v>
      </c>
      <c r="R137" s="33"/>
      <c r="S137" s="45">
        <f t="shared" si="24"/>
        <v>165.13035</v>
      </c>
      <c r="T137" s="46"/>
      <c r="U137" s="33"/>
      <c r="V137" s="47"/>
      <c r="W137" s="6"/>
      <c r="X137" s="46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</row>
    <row r="138" spans="1:88" s="4" customFormat="1" ht="15">
      <c r="A138" s="1" t="s">
        <v>40</v>
      </c>
      <c r="B138" s="6">
        <v>1</v>
      </c>
      <c r="C138" s="6">
        <v>214</v>
      </c>
      <c r="D138" s="7" t="s">
        <v>23</v>
      </c>
      <c r="E138" s="7">
        <v>1</v>
      </c>
      <c r="F138" s="33">
        <v>0.28</v>
      </c>
      <c r="G138" s="6">
        <v>3.85</v>
      </c>
      <c r="H138" s="6">
        <v>3.88</v>
      </c>
      <c r="I138" s="6">
        <f t="shared" si="27"/>
        <v>3.865</v>
      </c>
      <c r="J138" s="44">
        <v>20</v>
      </c>
      <c r="K138" s="6">
        <v>7</v>
      </c>
      <c r="L138" s="6">
        <v>6</v>
      </c>
      <c r="M138" s="6">
        <f t="shared" si="23"/>
        <v>6.5</v>
      </c>
      <c r="N138" s="45">
        <f t="shared" si="21"/>
        <v>663.663</v>
      </c>
      <c r="O138" s="45">
        <f t="shared" si="25"/>
        <v>4.380126581599999</v>
      </c>
      <c r="P138" s="45">
        <f t="shared" si="26"/>
        <v>0.663663</v>
      </c>
      <c r="Q138" s="33">
        <f t="shared" si="26"/>
        <v>0.004380126581599999</v>
      </c>
      <c r="R138" s="33">
        <f>SUM(Q125:Q138)</f>
        <v>0.554386589603</v>
      </c>
      <c r="S138" s="45">
        <f t="shared" si="24"/>
        <v>33.18315</v>
      </c>
      <c r="T138" s="48">
        <f>SUM(S125:S138)</f>
        <v>12578.377349999999</v>
      </c>
      <c r="U138" s="33">
        <f>V138*100</f>
        <v>1.3664652016606544</v>
      </c>
      <c r="V138" s="49">
        <f>T138/T213</f>
        <v>0.013664652016606545</v>
      </c>
      <c r="W138" s="6"/>
      <c r="X138" s="46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</row>
    <row r="139" spans="1:88" s="30" customFormat="1" ht="15">
      <c r="A139" s="25" t="s">
        <v>41</v>
      </c>
      <c r="B139" s="27">
        <v>2</v>
      </c>
      <c r="C139" s="27">
        <v>57</v>
      </c>
      <c r="D139" s="28" t="s">
        <v>23</v>
      </c>
      <c r="E139" s="28">
        <v>1</v>
      </c>
      <c r="F139" s="32">
        <v>0.58</v>
      </c>
      <c r="G139" s="28">
        <v>4.75</v>
      </c>
      <c r="H139" s="28">
        <v>4.05</v>
      </c>
      <c r="I139" s="28">
        <f t="shared" si="27"/>
        <v>4.4</v>
      </c>
      <c r="J139" s="38">
        <v>49</v>
      </c>
      <c r="K139" s="27">
        <v>19</v>
      </c>
      <c r="L139" s="27">
        <v>18</v>
      </c>
      <c r="M139" s="27">
        <f t="shared" si="23"/>
        <v>18.5</v>
      </c>
      <c r="N139" s="39">
        <f t="shared" si="21"/>
        <v>13171.354350000001</v>
      </c>
      <c r="O139" s="39">
        <f t="shared" si="25"/>
        <v>11.758799360000001</v>
      </c>
      <c r="P139" s="39">
        <f t="shared" si="26"/>
        <v>13.171354350000001</v>
      </c>
      <c r="Q139" s="32">
        <f t="shared" si="26"/>
        <v>0.01175879936</v>
      </c>
      <c r="R139" s="32"/>
      <c r="S139" s="39">
        <f t="shared" si="24"/>
        <v>268.80315</v>
      </c>
      <c r="T139" s="40"/>
      <c r="U139" s="32"/>
      <c r="V139" s="41"/>
      <c r="W139" s="27"/>
      <c r="X139" s="40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</row>
    <row r="140" spans="1:88" s="30" customFormat="1" ht="15">
      <c r="A140" s="25" t="s">
        <v>41</v>
      </c>
      <c r="B140" s="27">
        <v>1</v>
      </c>
      <c r="C140" s="27">
        <v>105</v>
      </c>
      <c r="D140" s="28" t="s">
        <v>23</v>
      </c>
      <c r="E140" s="28">
        <v>1</v>
      </c>
      <c r="F140" s="32">
        <v>0.48</v>
      </c>
      <c r="G140" s="28">
        <v>4.31</v>
      </c>
      <c r="H140" s="28">
        <v>4.27</v>
      </c>
      <c r="I140" s="28">
        <f t="shared" si="27"/>
        <v>4.289999999999999</v>
      </c>
      <c r="J140" s="38">
        <v>5</v>
      </c>
      <c r="K140" s="27">
        <v>7</v>
      </c>
      <c r="L140" s="27">
        <v>8</v>
      </c>
      <c r="M140" s="27">
        <f t="shared" si="23"/>
        <v>7.5</v>
      </c>
      <c r="N140" s="39">
        <f t="shared" si="21"/>
        <v>220.89375</v>
      </c>
      <c r="O140" s="39">
        <f t="shared" si="25"/>
        <v>9.250931289599997</v>
      </c>
      <c r="P140" s="39">
        <f t="shared" si="26"/>
        <v>0.22089375</v>
      </c>
      <c r="Q140" s="32">
        <f t="shared" si="26"/>
        <v>0.009250931289599997</v>
      </c>
      <c r="R140" s="32">
        <f>SUM(Q139:Q140)</f>
        <v>0.021009730649599996</v>
      </c>
      <c r="S140" s="39">
        <f t="shared" si="24"/>
        <v>44.17875</v>
      </c>
      <c r="T140" s="43">
        <f>SUM(S139:S140)</f>
        <v>312.9819</v>
      </c>
      <c r="U140" s="32">
        <f>V140*100</f>
        <v>0.0340011166145874</v>
      </c>
      <c r="V140" s="50">
        <f>T140/T213</f>
        <v>0.000340011166145874</v>
      </c>
      <c r="W140" s="27"/>
      <c r="X140" s="40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</row>
    <row r="141" spans="1:88" s="4" customFormat="1" ht="15">
      <c r="A141" s="1" t="s">
        <v>42</v>
      </c>
      <c r="B141" s="6">
        <v>1</v>
      </c>
      <c r="C141" s="6">
        <v>208</v>
      </c>
      <c r="D141" s="7" t="s">
        <v>18</v>
      </c>
      <c r="E141" s="7">
        <v>1</v>
      </c>
      <c r="F141" s="33">
        <v>3</v>
      </c>
      <c r="G141" s="6">
        <v>55.72</v>
      </c>
      <c r="H141" s="6">
        <v>51.14</v>
      </c>
      <c r="I141" s="6">
        <f t="shared" si="27"/>
        <v>53.43</v>
      </c>
      <c r="J141" s="44">
        <v>170</v>
      </c>
      <c r="K141" s="6">
        <v>235</v>
      </c>
      <c r="L141" s="6">
        <v>215</v>
      </c>
      <c r="M141" s="6">
        <f t="shared" si="23"/>
        <v>225</v>
      </c>
      <c r="N141" s="45">
        <f t="shared" si="21"/>
        <v>6759348.75</v>
      </c>
      <c r="O141" s="45">
        <f t="shared" si="25"/>
        <v>8968.529409839999</v>
      </c>
      <c r="P141" s="45">
        <f t="shared" si="26"/>
        <v>6759.34875</v>
      </c>
      <c r="Q141" s="33">
        <f t="shared" si="26"/>
        <v>8.968529409839999</v>
      </c>
      <c r="R141" s="33">
        <f>SUM(Q141)</f>
        <v>8.968529409839999</v>
      </c>
      <c r="S141" s="45">
        <f t="shared" si="24"/>
        <v>39760.875</v>
      </c>
      <c r="T141" s="48">
        <f>SUM(S141)</f>
        <v>39760.875</v>
      </c>
      <c r="U141" s="33">
        <f>V141*100</f>
        <v>4.319464312706367</v>
      </c>
      <c r="V141" s="49">
        <f>T141/T213</f>
        <v>0.04319464312706367</v>
      </c>
      <c r="W141" s="6"/>
      <c r="X141" s="46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</row>
    <row r="142" spans="1:88" s="30" customFormat="1" ht="15">
      <c r="A142" s="25" t="s">
        <v>43</v>
      </c>
      <c r="B142" s="27"/>
      <c r="C142" s="27">
        <v>223</v>
      </c>
      <c r="D142" s="27" t="s">
        <v>18</v>
      </c>
      <c r="E142" s="27">
        <v>1</v>
      </c>
      <c r="F142" s="32">
        <v>3.1</v>
      </c>
      <c r="G142" s="27">
        <v>45.32</v>
      </c>
      <c r="H142" s="27">
        <v>42.8</v>
      </c>
      <c r="I142" s="27">
        <f t="shared" si="27"/>
        <v>44.06</v>
      </c>
      <c r="J142" s="38">
        <v>280</v>
      </c>
      <c r="K142" s="27">
        <v>55</v>
      </c>
      <c r="L142" s="27">
        <v>45</v>
      </c>
      <c r="M142" s="51">
        <f t="shared" si="23"/>
        <v>50</v>
      </c>
      <c r="N142" s="39">
        <f t="shared" si="21"/>
        <v>549780</v>
      </c>
      <c r="O142" s="39">
        <f t="shared" si="25"/>
        <v>6302.027776352002</v>
      </c>
      <c r="P142" s="39">
        <f t="shared" si="26"/>
        <v>549.78</v>
      </c>
      <c r="Q142" s="32">
        <f t="shared" si="26"/>
        <v>6.302027776352002</v>
      </c>
      <c r="R142" s="32">
        <f>SUM(Q142)</f>
        <v>6.302027776352002</v>
      </c>
      <c r="S142" s="39">
        <f t="shared" si="24"/>
        <v>1963.5</v>
      </c>
      <c r="T142" s="43">
        <f>SUM(S142)</f>
        <v>1963.5</v>
      </c>
      <c r="U142" s="32">
        <f>V142*100</f>
        <v>0.21330687963982056</v>
      </c>
      <c r="V142" s="50">
        <f>T142/T213</f>
        <v>0.0021330687963982057</v>
      </c>
      <c r="W142" s="27"/>
      <c r="X142" s="40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</row>
    <row r="143" spans="1:88" s="4" customFormat="1" ht="15">
      <c r="A143" s="1" t="s">
        <v>44</v>
      </c>
      <c r="B143" s="6">
        <v>8</v>
      </c>
      <c r="C143" s="6">
        <v>40</v>
      </c>
      <c r="D143" s="7" t="s">
        <v>18</v>
      </c>
      <c r="E143" s="7" t="s">
        <v>62</v>
      </c>
      <c r="F143" s="33">
        <v>0.51</v>
      </c>
      <c r="G143" s="6">
        <v>3.97</v>
      </c>
      <c r="H143" s="6">
        <v>3.89</v>
      </c>
      <c r="I143" s="6">
        <f t="shared" si="27"/>
        <v>3.93</v>
      </c>
      <c r="J143" s="44">
        <v>36</v>
      </c>
      <c r="K143" s="6">
        <v>10</v>
      </c>
      <c r="L143" s="6">
        <v>8</v>
      </c>
      <c r="M143" s="6">
        <f t="shared" si="23"/>
        <v>9</v>
      </c>
      <c r="N143" s="45">
        <f t="shared" si="21"/>
        <v>2290.2264</v>
      </c>
      <c r="O143" s="45">
        <f t="shared" si="25"/>
        <v>8.2486886328</v>
      </c>
      <c r="P143" s="45">
        <f t="shared" si="26"/>
        <v>2.2902264</v>
      </c>
      <c r="Q143" s="33">
        <f t="shared" si="26"/>
        <v>0.0082486886328</v>
      </c>
      <c r="R143" s="33"/>
      <c r="S143" s="45">
        <f t="shared" si="24"/>
        <v>63.617399999999996</v>
      </c>
      <c r="T143" s="46"/>
      <c r="U143" s="33"/>
      <c r="V143" s="49"/>
      <c r="W143" s="6"/>
      <c r="X143" s="46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</row>
    <row r="144" spans="1:88" s="4" customFormat="1" ht="15">
      <c r="A144" s="1" t="s">
        <v>44</v>
      </c>
      <c r="B144" s="6">
        <v>2</v>
      </c>
      <c r="C144" s="6">
        <v>153</v>
      </c>
      <c r="D144" s="7" t="s">
        <v>18</v>
      </c>
      <c r="E144" s="7">
        <v>0</v>
      </c>
      <c r="F144" s="33">
        <v>0.94</v>
      </c>
      <c r="G144" s="7">
        <v>8.5</v>
      </c>
      <c r="H144" s="7">
        <v>8.55</v>
      </c>
      <c r="I144" s="7">
        <f t="shared" si="27"/>
        <v>8.525</v>
      </c>
      <c r="J144" s="44">
        <v>125</v>
      </c>
      <c r="K144" s="6">
        <v>34</v>
      </c>
      <c r="L144" s="6">
        <v>18</v>
      </c>
      <c r="M144" s="6">
        <f t="shared" si="23"/>
        <v>26</v>
      </c>
      <c r="N144" s="45">
        <f t="shared" si="21"/>
        <v>66366.29999999999</v>
      </c>
      <c r="O144" s="45">
        <f t="shared" si="25"/>
        <v>71.53955963</v>
      </c>
      <c r="P144" s="45">
        <f t="shared" si="26"/>
        <v>66.3663</v>
      </c>
      <c r="Q144" s="33">
        <f t="shared" si="26"/>
        <v>0.07153955963</v>
      </c>
      <c r="R144" s="33"/>
      <c r="S144" s="45">
        <f t="shared" si="24"/>
        <v>530.9304</v>
      </c>
      <c r="T144" s="46"/>
      <c r="U144" s="33"/>
      <c r="V144" s="49"/>
      <c r="W144" s="6"/>
      <c r="X144" s="46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</row>
    <row r="145" spans="1:88" s="4" customFormat="1" ht="15">
      <c r="A145" s="1" t="s">
        <v>44</v>
      </c>
      <c r="B145" s="6">
        <v>3</v>
      </c>
      <c r="C145" s="6">
        <v>169</v>
      </c>
      <c r="D145" s="7" t="s">
        <v>18</v>
      </c>
      <c r="E145" s="7">
        <v>1</v>
      </c>
      <c r="F145" s="33">
        <v>0.88</v>
      </c>
      <c r="G145" s="7">
        <v>7.66</v>
      </c>
      <c r="H145" s="7">
        <v>7.71</v>
      </c>
      <c r="I145" s="7">
        <f t="shared" si="27"/>
        <v>7.6850000000000005</v>
      </c>
      <c r="J145" s="44">
        <v>80</v>
      </c>
      <c r="K145" s="6">
        <v>45</v>
      </c>
      <c r="L145" s="6">
        <v>45</v>
      </c>
      <c r="M145" s="6">
        <f t="shared" si="23"/>
        <v>45</v>
      </c>
      <c r="N145" s="45">
        <f t="shared" si="21"/>
        <v>127234.79999999999</v>
      </c>
      <c r="O145" s="45">
        <f t="shared" si="25"/>
        <v>54.42520196960001</v>
      </c>
      <c r="P145" s="45">
        <f t="shared" si="26"/>
        <v>127.23479999999999</v>
      </c>
      <c r="Q145" s="33">
        <f t="shared" si="26"/>
        <v>0.05442520196960001</v>
      </c>
      <c r="R145" s="33"/>
      <c r="S145" s="45">
        <f t="shared" si="24"/>
        <v>1590.435</v>
      </c>
      <c r="T145" s="46"/>
      <c r="U145" s="33"/>
      <c r="V145" s="49"/>
      <c r="W145" s="6"/>
      <c r="X145" s="46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</row>
    <row r="146" spans="1:88" s="4" customFormat="1" ht="15">
      <c r="A146" s="1" t="s">
        <v>44</v>
      </c>
      <c r="B146" s="6">
        <v>1</v>
      </c>
      <c r="C146" s="6">
        <v>175</v>
      </c>
      <c r="D146" s="7" t="s">
        <v>18</v>
      </c>
      <c r="E146" s="7" t="s">
        <v>62</v>
      </c>
      <c r="F146" s="33">
        <v>0.31</v>
      </c>
      <c r="G146" s="7">
        <v>2.04</v>
      </c>
      <c r="H146" s="7">
        <v>2.07</v>
      </c>
      <c r="I146" s="7">
        <f t="shared" si="27"/>
        <v>2.0549999999999997</v>
      </c>
      <c r="J146" s="44">
        <v>30</v>
      </c>
      <c r="K146" s="6">
        <v>12</v>
      </c>
      <c r="L146" s="6">
        <v>10</v>
      </c>
      <c r="M146" s="6">
        <f t="shared" si="23"/>
        <v>11</v>
      </c>
      <c r="N146" s="45">
        <f t="shared" si="21"/>
        <v>2851.002</v>
      </c>
      <c r="O146" s="45">
        <f t="shared" si="25"/>
        <v>1.3709290517999995</v>
      </c>
      <c r="P146" s="45">
        <f t="shared" si="26"/>
        <v>2.851002</v>
      </c>
      <c r="Q146" s="33">
        <f t="shared" si="26"/>
        <v>0.0013709290517999995</v>
      </c>
      <c r="R146" s="33">
        <f>SUM(Q143:Q146)</f>
        <v>0.1355843792842</v>
      </c>
      <c r="S146" s="45">
        <f t="shared" si="24"/>
        <v>95.0334</v>
      </c>
      <c r="T146" s="48">
        <f>SUM(S143:S146)</f>
        <v>2280.0161999999996</v>
      </c>
      <c r="U146" s="33">
        <f>V146*100</f>
        <v>0.2476919486377596</v>
      </c>
      <c r="V146" s="49">
        <f>T146/T213</f>
        <v>0.002476919486377596</v>
      </c>
      <c r="W146" s="6"/>
      <c r="X146" s="46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</row>
    <row r="147" spans="1:88" s="30" customFormat="1" ht="15">
      <c r="A147" s="25" t="s">
        <v>45</v>
      </c>
      <c r="B147" s="27">
        <v>7</v>
      </c>
      <c r="C147" s="27">
        <v>156</v>
      </c>
      <c r="D147" s="28" t="s">
        <v>23</v>
      </c>
      <c r="E147" s="28">
        <v>1</v>
      </c>
      <c r="F147" s="32">
        <v>1.53</v>
      </c>
      <c r="G147" s="28">
        <v>3.55</v>
      </c>
      <c r="H147" s="28">
        <v>3.6</v>
      </c>
      <c r="I147" s="28">
        <f t="shared" si="27"/>
        <v>3.575</v>
      </c>
      <c r="J147" s="38">
        <v>21</v>
      </c>
      <c r="K147" s="27">
        <v>12</v>
      </c>
      <c r="L147" s="27">
        <v>6</v>
      </c>
      <c r="M147" s="27">
        <f t="shared" si="23"/>
        <v>9</v>
      </c>
      <c r="N147" s="39">
        <f aca="true" t="shared" si="28" ref="N147:N210">3.1416*(M147/2)^2*J147</f>
        <v>1335.9653999999998</v>
      </c>
      <c r="O147" s="39">
        <f t="shared" si="25"/>
        <v>20.477321865000004</v>
      </c>
      <c r="P147" s="39">
        <f t="shared" si="26"/>
        <v>1.3359653999999999</v>
      </c>
      <c r="Q147" s="32">
        <f t="shared" si="26"/>
        <v>0.020477321865000005</v>
      </c>
      <c r="R147" s="32"/>
      <c r="S147" s="39">
        <f t="shared" si="24"/>
        <v>63.617399999999996</v>
      </c>
      <c r="T147" s="40"/>
      <c r="U147" s="32"/>
      <c r="V147" s="50"/>
      <c r="W147" s="27"/>
      <c r="X147" s="40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</row>
    <row r="148" spans="1:88" s="30" customFormat="1" ht="15">
      <c r="A148" s="25" t="s">
        <v>45</v>
      </c>
      <c r="B148" s="27">
        <v>8</v>
      </c>
      <c r="C148" s="27">
        <v>194</v>
      </c>
      <c r="D148" s="28" t="s">
        <v>23</v>
      </c>
      <c r="E148" s="28" t="s">
        <v>62</v>
      </c>
      <c r="F148" s="32">
        <v>0.26</v>
      </c>
      <c r="G148" s="28">
        <v>2.12</v>
      </c>
      <c r="H148" s="28">
        <v>2.23</v>
      </c>
      <c r="I148" s="28">
        <f t="shared" si="27"/>
        <v>2.175</v>
      </c>
      <c r="J148" s="28">
        <v>15</v>
      </c>
      <c r="K148" s="28">
        <v>3</v>
      </c>
      <c r="L148" s="28">
        <v>2.2</v>
      </c>
      <c r="M148" s="27">
        <f t="shared" si="23"/>
        <v>2.6</v>
      </c>
      <c r="N148" s="39">
        <f t="shared" si="28"/>
        <v>79.63956</v>
      </c>
      <c r="O148" s="39">
        <f t="shared" si="25"/>
        <v>1.2880167299999994</v>
      </c>
      <c r="P148" s="39">
        <f t="shared" si="26"/>
        <v>0.07963956</v>
      </c>
      <c r="Q148" s="32">
        <f t="shared" si="26"/>
        <v>0.0012880167299999994</v>
      </c>
      <c r="R148" s="32"/>
      <c r="S148" s="39">
        <f t="shared" si="24"/>
        <v>5.309304</v>
      </c>
      <c r="T148" s="40"/>
      <c r="U148" s="32"/>
      <c r="V148" s="50"/>
      <c r="W148" s="27"/>
      <c r="X148" s="40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</row>
    <row r="149" spans="1:88" s="30" customFormat="1" ht="15">
      <c r="A149" s="25" t="s">
        <v>45</v>
      </c>
      <c r="B149" s="27">
        <v>9</v>
      </c>
      <c r="C149" s="27">
        <v>195</v>
      </c>
      <c r="D149" s="28" t="s">
        <v>23</v>
      </c>
      <c r="E149" s="28" t="s">
        <v>62</v>
      </c>
      <c r="F149" s="32">
        <v>0.53</v>
      </c>
      <c r="G149" s="28">
        <v>2.58</v>
      </c>
      <c r="H149" s="28">
        <v>2.51</v>
      </c>
      <c r="I149" s="28">
        <f t="shared" si="27"/>
        <v>2.545</v>
      </c>
      <c r="J149" s="38">
        <v>27</v>
      </c>
      <c r="K149" s="27">
        <v>4</v>
      </c>
      <c r="L149" s="27">
        <v>5</v>
      </c>
      <c r="M149" s="27">
        <f t="shared" si="23"/>
        <v>4.5</v>
      </c>
      <c r="N149" s="39">
        <f t="shared" si="28"/>
        <v>429.41745</v>
      </c>
      <c r="O149" s="39">
        <f t="shared" si="25"/>
        <v>3.5948525073999997</v>
      </c>
      <c r="P149" s="39">
        <f t="shared" si="26"/>
        <v>0.42941745</v>
      </c>
      <c r="Q149" s="32">
        <f t="shared" si="26"/>
        <v>0.0035948525073999996</v>
      </c>
      <c r="R149" s="32"/>
      <c r="S149" s="39">
        <f t="shared" si="24"/>
        <v>15.904349999999999</v>
      </c>
      <c r="T149" s="40"/>
      <c r="U149" s="32"/>
      <c r="V149" s="50"/>
      <c r="W149" s="27"/>
      <c r="X149" s="40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</row>
    <row r="150" spans="1:88" s="30" customFormat="1" ht="15">
      <c r="A150" s="25" t="s">
        <v>45</v>
      </c>
      <c r="B150" s="27">
        <v>4</v>
      </c>
      <c r="C150" s="27">
        <v>199</v>
      </c>
      <c r="D150" s="28" t="s">
        <v>23</v>
      </c>
      <c r="E150" s="28" t="s">
        <v>62</v>
      </c>
      <c r="F150" s="32">
        <v>1.56</v>
      </c>
      <c r="G150" s="27">
        <v>3.82</v>
      </c>
      <c r="H150" s="27">
        <v>3.96</v>
      </c>
      <c r="I150" s="27">
        <f t="shared" si="27"/>
        <v>3.8899999999999997</v>
      </c>
      <c r="J150" s="38">
        <v>42</v>
      </c>
      <c r="K150" s="27">
        <v>7</v>
      </c>
      <c r="L150" s="27">
        <v>6</v>
      </c>
      <c r="M150" s="27">
        <f t="shared" si="23"/>
        <v>6.5</v>
      </c>
      <c r="N150" s="39">
        <f t="shared" si="28"/>
        <v>1393.6923</v>
      </c>
      <c r="O150" s="39">
        <f t="shared" si="25"/>
        <v>24.720282787199995</v>
      </c>
      <c r="P150" s="39">
        <f t="shared" si="26"/>
        <v>1.3936922999999999</v>
      </c>
      <c r="Q150" s="32">
        <f t="shared" si="26"/>
        <v>0.024720282787199996</v>
      </c>
      <c r="R150" s="32"/>
      <c r="S150" s="39">
        <f t="shared" si="24"/>
        <v>33.18315</v>
      </c>
      <c r="T150" s="40"/>
      <c r="U150" s="32"/>
      <c r="V150" s="50"/>
      <c r="W150" s="27"/>
      <c r="X150" s="40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</row>
    <row r="151" spans="1:88" s="30" customFormat="1" ht="15">
      <c r="A151" s="25" t="s">
        <v>45</v>
      </c>
      <c r="B151" s="27">
        <v>3</v>
      </c>
      <c r="C151" s="27">
        <v>203</v>
      </c>
      <c r="D151" s="28" t="s">
        <v>23</v>
      </c>
      <c r="E151" s="28">
        <v>0</v>
      </c>
      <c r="F151" s="32">
        <v>0.37</v>
      </c>
      <c r="G151" s="27">
        <v>2.75</v>
      </c>
      <c r="H151" s="27">
        <v>2.71</v>
      </c>
      <c r="I151" s="27">
        <f t="shared" si="27"/>
        <v>2.73</v>
      </c>
      <c r="J151" s="38">
        <v>21</v>
      </c>
      <c r="K151" s="27">
        <v>12</v>
      </c>
      <c r="L151" s="27">
        <v>9</v>
      </c>
      <c r="M151" s="27">
        <f t="shared" si="23"/>
        <v>10.5</v>
      </c>
      <c r="N151" s="39">
        <f t="shared" si="28"/>
        <v>1818.39735</v>
      </c>
      <c r="O151" s="39">
        <f t="shared" si="25"/>
        <v>2.8877304456</v>
      </c>
      <c r="P151" s="39">
        <f t="shared" si="26"/>
        <v>1.81839735</v>
      </c>
      <c r="Q151" s="32">
        <f t="shared" si="26"/>
        <v>0.0028877304456</v>
      </c>
      <c r="R151" s="32"/>
      <c r="S151" s="39">
        <f t="shared" si="24"/>
        <v>86.59035</v>
      </c>
      <c r="T151" s="40"/>
      <c r="U151" s="32"/>
      <c r="V151" s="50"/>
      <c r="W151" s="27"/>
      <c r="X151" s="40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</row>
    <row r="152" spans="1:88" s="30" customFormat="1" ht="15">
      <c r="A152" s="25" t="s">
        <v>45</v>
      </c>
      <c r="B152" s="27">
        <v>2</v>
      </c>
      <c r="C152" s="27">
        <v>206</v>
      </c>
      <c r="D152" s="28" t="s">
        <v>23</v>
      </c>
      <c r="E152" s="28">
        <v>1</v>
      </c>
      <c r="F152" s="32">
        <v>0.63</v>
      </c>
      <c r="G152" s="27">
        <v>2.75</v>
      </c>
      <c r="H152" s="27">
        <v>2.71</v>
      </c>
      <c r="I152" s="27">
        <f t="shared" si="27"/>
        <v>2.73</v>
      </c>
      <c r="J152" s="38">
        <v>54</v>
      </c>
      <c r="K152" s="27">
        <v>6</v>
      </c>
      <c r="L152" s="27">
        <v>7</v>
      </c>
      <c r="M152" s="27">
        <f t="shared" si="23"/>
        <v>6.5</v>
      </c>
      <c r="N152" s="39">
        <f t="shared" si="28"/>
        <v>1791.8900999999998</v>
      </c>
      <c r="O152" s="39">
        <f t="shared" si="25"/>
        <v>4.916946434400002</v>
      </c>
      <c r="P152" s="39">
        <f t="shared" si="26"/>
        <v>1.7918900999999998</v>
      </c>
      <c r="Q152" s="32">
        <f t="shared" si="26"/>
        <v>0.004916946434400001</v>
      </c>
      <c r="R152" s="32">
        <f>SUM(Q147:Q152)</f>
        <v>0.057885150769600005</v>
      </c>
      <c r="S152" s="39">
        <f t="shared" si="24"/>
        <v>33.18315</v>
      </c>
      <c r="T152" s="43">
        <f>SUM(S147:S152)</f>
        <v>237.78770400000002</v>
      </c>
      <c r="U152" s="32">
        <f>V152*100</f>
        <v>0.025832316351900832</v>
      </c>
      <c r="V152" s="50">
        <f>T152/T213</f>
        <v>0.0002583231635190083</v>
      </c>
      <c r="W152" s="27"/>
      <c r="X152" s="40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</row>
    <row r="153" spans="1:88" s="4" customFormat="1" ht="15">
      <c r="A153" s="1" t="s">
        <v>46</v>
      </c>
      <c r="B153" s="6">
        <v>3</v>
      </c>
      <c r="C153" s="6">
        <v>96</v>
      </c>
      <c r="D153" s="7" t="s">
        <v>18</v>
      </c>
      <c r="E153" s="7" t="s">
        <v>62</v>
      </c>
      <c r="F153" s="33">
        <v>0.66</v>
      </c>
      <c r="G153" s="7">
        <v>6.15</v>
      </c>
      <c r="H153" s="7">
        <v>6.09</v>
      </c>
      <c r="I153" s="7">
        <f t="shared" si="27"/>
        <v>6.12</v>
      </c>
      <c r="J153" s="44">
        <v>53</v>
      </c>
      <c r="K153" s="6">
        <v>7</v>
      </c>
      <c r="L153" s="6">
        <v>7</v>
      </c>
      <c r="M153" s="6">
        <f t="shared" si="23"/>
        <v>7</v>
      </c>
      <c r="N153" s="45">
        <f t="shared" si="28"/>
        <v>2039.6838</v>
      </c>
      <c r="O153" s="45">
        <f t="shared" si="25"/>
        <v>25.8866834688</v>
      </c>
      <c r="P153" s="45">
        <f t="shared" si="26"/>
        <v>2.0396838</v>
      </c>
      <c r="Q153" s="33">
        <f t="shared" si="26"/>
        <v>0.0258866834688</v>
      </c>
      <c r="R153" s="33"/>
      <c r="S153" s="45">
        <f t="shared" si="24"/>
        <v>38.4846</v>
      </c>
      <c r="T153" s="46"/>
      <c r="U153" s="33"/>
      <c r="V153" s="49"/>
      <c r="W153" s="6"/>
      <c r="X153" s="46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</row>
    <row r="154" spans="1:88" s="4" customFormat="1" ht="15">
      <c r="A154" s="5" t="s">
        <v>46</v>
      </c>
      <c r="B154" s="6">
        <v>2</v>
      </c>
      <c r="C154" s="6">
        <v>102</v>
      </c>
      <c r="D154" s="7" t="s">
        <v>18</v>
      </c>
      <c r="E154" s="7">
        <v>1</v>
      </c>
      <c r="F154" s="35">
        <v>0.75</v>
      </c>
      <c r="G154" s="7">
        <v>6.26</v>
      </c>
      <c r="H154" s="7">
        <v>5.7</v>
      </c>
      <c r="I154" s="7">
        <f t="shared" si="27"/>
        <v>5.98</v>
      </c>
      <c r="J154" s="44">
        <v>58</v>
      </c>
      <c r="K154" s="6">
        <v>20</v>
      </c>
      <c r="L154" s="6">
        <v>44</v>
      </c>
      <c r="M154" s="6">
        <f t="shared" si="23"/>
        <v>32</v>
      </c>
      <c r="N154" s="45">
        <f t="shared" si="28"/>
        <v>46646.4768</v>
      </c>
      <c r="O154" s="45">
        <f t="shared" si="25"/>
        <v>28.086218160000005</v>
      </c>
      <c r="P154" s="45">
        <f t="shared" si="26"/>
        <v>46.646476799999995</v>
      </c>
      <c r="Q154" s="33">
        <f t="shared" si="26"/>
        <v>0.028086218160000006</v>
      </c>
      <c r="R154" s="33">
        <f>SUM(Q148:Q154)</f>
        <v>0.09138073053340001</v>
      </c>
      <c r="S154" s="45">
        <f t="shared" si="24"/>
        <v>804.2496</v>
      </c>
      <c r="T154" s="48">
        <f>SUM(S148:S154)</f>
        <v>1016.904504</v>
      </c>
      <c r="U154" s="33" t="e">
        <f>V154*100</f>
        <v>#DIV/0!</v>
      </c>
      <c r="V154" s="49" t="e">
        <f>T154/T208</f>
        <v>#DIV/0!</v>
      </c>
      <c r="W154" s="6"/>
      <c r="X154" s="46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</row>
    <row r="155" spans="1:88" s="4" customFormat="1" ht="15">
      <c r="A155" s="1" t="s">
        <v>46</v>
      </c>
      <c r="B155" s="6">
        <v>5</v>
      </c>
      <c r="C155" s="6">
        <v>109</v>
      </c>
      <c r="D155" s="7" t="s">
        <v>18</v>
      </c>
      <c r="E155" s="7">
        <v>1</v>
      </c>
      <c r="F155" s="33">
        <v>0.6</v>
      </c>
      <c r="G155" s="7">
        <v>6.21</v>
      </c>
      <c r="H155" s="7">
        <v>6.24</v>
      </c>
      <c r="I155" s="7">
        <f t="shared" si="27"/>
        <v>6.225</v>
      </c>
      <c r="J155" s="44">
        <v>46</v>
      </c>
      <c r="K155" s="6">
        <v>12</v>
      </c>
      <c r="L155" s="6">
        <v>7</v>
      </c>
      <c r="M155" s="6">
        <f t="shared" si="23"/>
        <v>9.5</v>
      </c>
      <c r="N155" s="45">
        <f t="shared" si="28"/>
        <v>3260.5881</v>
      </c>
      <c r="O155" s="45">
        <f t="shared" si="25"/>
        <v>24.347792699999992</v>
      </c>
      <c r="P155" s="45">
        <f t="shared" si="26"/>
        <v>3.2605881</v>
      </c>
      <c r="Q155" s="33">
        <f t="shared" si="26"/>
        <v>0.024347792699999992</v>
      </c>
      <c r="R155" s="33"/>
      <c r="S155" s="45">
        <f t="shared" si="24"/>
        <v>70.88235</v>
      </c>
      <c r="T155" s="46"/>
      <c r="U155" s="33"/>
      <c r="V155" s="49"/>
      <c r="W155" s="6"/>
      <c r="X155" s="46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</row>
    <row r="156" spans="1:88" s="4" customFormat="1" ht="15">
      <c r="A156" s="1" t="s">
        <v>46</v>
      </c>
      <c r="B156" s="6">
        <v>4</v>
      </c>
      <c r="C156" s="6">
        <v>110</v>
      </c>
      <c r="D156" s="7" t="s">
        <v>18</v>
      </c>
      <c r="E156" s="7">
        <v>1</v>
      </c>
      <c r="F156" s="33">
        <v>1.1</v>
      </c>
      <c r="G156" s="7">
        <v>7.51</v>
      </c>
      <c r="H156" s="7">
        <v>7.39</v>
      </c>
      <c r="I156" s="7">
        <f t="shared" si="27"/>
        <v>7.449999999999999</v>
      </c>
      <c r="J156" s="44">
        <v>98</v>
      </c>
      <c r="K156" s="6">
        <v>10</v>
      </c>
      <c r="L156" s="6">
        <v>7</v>
      </c>
      <c r="M156" s="6">
        <f t="shared" si="23"/>
        <v>8.5</v>
      </c>
      <c r="N156" s="45">
        <f t="shared" si="28"/>
        <v>5561.0247</v>
      </c>
      <c r="O156" s="45">
        <f t="shared" si="25"/>
        <v>63.93443979999999</v>
      </c>
      <c r="P156" s="45">
        <f t="shared" si="26"/>
        <v>5.5610247</v>
      </c>
      <c r="Q156" s="33">
        <f t="shared" si="26"/>
        <v>0.06393443979999999</v>
      </c>
      <c r="R156" s="33"/>
      <c r="S156" s="45">
        <f t="shared" si="24"/>
        <v>56.74515</v>
      </c>
      <c r="T156" s="46"/>
      <c r="U156" s="33"/>
      <c r="V156" s="49"/>
      <c r="W156" s="6"/>
      <c r="X156" s="46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</row>
    <row r="157" spans="1:88" s="4" customFormat="1" ht="15">
      <c r="A157" s="1" t="s">
        <v>46</v>
      </c>
      <c r="B157" s="6">
        <v>1</v>
      </c>
      <c r="C157" s="6">
        <v>119</v>
      </c>
      <c r="D157" s="7" t="s">
        <v>18</v>
      </c>
      <c r="E157" s="7" t="s">
        <v>62</v>
      </c>
      <c r="F157" s="33">
        <v>0.67</v>
      </c>
      <c r="G157" s="7">
        <v>2.88</v>
      </c>
      <c r="H157" s="7">
        <v>2.94</v>
      </c>
      <c r="I157" s="7">
        <f t="shared" si="27"/>
        <v>2.91</v>
      </c>
      <c r="J157" s="44">
        <v>53</v>
      </c>
      <c r="K157" s="6">
        <v>22</v>
      </c>
      <c r="L157" s="6">
        <v>27</v>
      </c>
      <c r="M157" s="6">
        <f t="shared" si="23"/>
        <v>24.5</v>
      </c>
      <c r="N157" s="45">
        <f t="shared" si="28"/>
        <v>24986.12655</v>
      </c>
      <c r="O157" s="45">
        <f t="shared" si="25"/>
        <v>5.941422194400002</v>
      </c>
      <c r="P157" s="45">
        <f t="shared" si="26"/>
        <v>24.98612655</v>
      </c>
      <c r="Q157" s="33">
        <f t="shared" si="26"/>
        <v>0.005941422194400002</v>
      </c>
      <c r="R157" s="33"/>
      <c r="S157" s="45">
        <f t="shared" si="24"/>
        <v>471.43635</v>
      </c>
      <c r="T157" s="46"/>
      <c r="U157" s="33"/>
      <c r="V157" s="49"/>
      <c r="W157" s="6"/>
      <c r="X157" s="46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</row>
    <row r="158" spans="1:88" s="4" customFormat="1" ht="15">
      <c r="A158" s="5" t="s">
        <v>46</v>
      </c>
      <c r="B158" s="6"/>
      <c r="C158" s="6">
        <v>150</v>
      </c>
      <c r="D158" s="7" t="s">
        <v>18</v>
      </c>
      <c r="E158" s="7">
        <v>0</v>
      </c>
      <c r="F158" s="33">
        <v>1.88</v>
      </c>
      <c r="G158" s="7">
        <v>12.11</v>
      </c>
      <c r="H158" s="7">
        <v>12.23</v>
      </c>
      <c r="I158" s="7">
        <f t="shared" si="27"/>
        <v>12.17</v>
      </c>
      <c r="J158" s="44">
        <v>171</v>
      </c>
      <c r="K158" s="52">
        <v>220</v>
      </c>
      <c r="L158" s="7">
        <v>110</v>
      </c>
      <c r="M158" s="6">
        <f t="shared" si="23"/>
        <v>165</v>
      </c>
      <c r="N158" s="45">
        <f t="shared" si="28"/>
        <v>3656410.065</v>
      </c>
      <c r="O158" s="45">
        <f t="shared" si="25"/>
        <v>291.58732335039997</v>
      </c>
      <c r="P158" s="45">
        <f t="shared" si="26"/>
        <v>3656.410065</v>
      </c>
      <c r="Q158" s="33">
        <f t="shared" si="26"/>
        <v>0.2915873233504</v>
      </c>
      <c r="R158" s="33"/>
      <c r="S158" s="45">
        <f t="shared" si="24"/>
        <v>21382.515</v>
      </c>
      <c r="T158" s="46"/>
      <c r="U158" s="33"/>
      <c r="V158" s="49"/>
      <c r="W158" s="6"/>
      <c r="X158" s="46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</row>
    <row r="159" spans="1:88" s="4" customFormat="1" ht="15">
      <c r="A159" s="1" t="s">
        <v>46</v>
      </c>
      <c r="B159" s="6">
        <v>2</v>
      </c>
      <c r="C159" s="6">
        <v>162</v>
      </c>
      <c r="D159" s="7" t="s">
        <v>18</v>
      </c>
      <c r="E159" s="7">
        <v>1</v>
      </c>
      <c r="F159" s="33">
        <v>0.69</v>
      </c>
      <c r="G159" s="7">
        <v>3.01</v>
      </c>
      <c r="H159" s="7">
        <v>2.87</v>
      </c>
      <c r="I159" s="7">
        <f t="shared" si="27"/>
        <v>2.94</v>
      </c>
      <c r="J159" s="53"/>
      <c r="K159" s="53"/>
      <c r="L159" s="53"/>
      <c r="M159" s="53"/>
      <c r="N159" s="45">
        <f t="shared" si="28"/>
        <v>0</v>
      </c>
      <c r="O159" s="45">
        <f t="shared" si="25"/>
        <v>6.245588764799997</v>
      </c>
      <c r="P159" s="45">
        <f t="shared" si="26"/>
        <v>0</v>
      </c>
      <c r="Q159" s="33">
        <f t="shared" si="26"/>
        <v>0.0062455887647999975</v>
      </c>
      <c r="R159" s="33"/>
      <c r="S159" s="45">
        <f t="shared" si="24"/>
        <v>0</v>
      </c>
      <c r="T159" s="46"/>
      <c r="U159" s="33"/>
      <c r="V159" s="49"/>
      <c r="W159" s="6"/>
      <c r="X159" s="46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</row>
    <row r="160" spans="1:88" s="30" customFormat="1" ht="15">
      <c r="A160" s="25" t="s">
        <v>47</v>
      </c>
      <c r="B160" s="27">
        <v>5</v>
      </c>
      <c r="C160" s="27">
        <v>125</v>
      </c>
      <c r="D160" s="28" t="s">
        <v>18</v>
      </c>
      <c r="E160" s="28">
        <v>1</v>
      </c>
      <c r="F160" s="32">
        <v>2.75</v>
      </c>
      <c r="G160" s="28">
        <v>58.9</v>
      </c>
      <c r="H160" s="28">
        <v>60.02</v>
      </c>
      <c r="I160" s="28">
        <f t="shared" si="27"/>
        <v>59.46</v>
      </c>
      <c r="J160" s="38">
        <v>254</v>
      </c>
      <c r="K160" s="27">
        <v>123</v>
      </c>
      <c r="L160" s="27">
        <v>91</v>
      </c>
      <c r="M160" s="27">
        <f>AVERAGE(K160,L160)</f>
        <v>107</v>
      </c>
      <c r="N160" s="39">
        <f t="shared" si="28"/>
        <v>2283979.3284</v>
      </c>
      <c r="O160" s="39">
        <f t="shared" si="25"/>
        <v>10181.50870968</v>
      </c>
      <c r="P160" s="39">
        <f t="shared" si="26"/>
        <v>2283.9793284</v>
      </c>
      <c r="Q160" s="32">
        <f t="shared" si="26"/>
        <v>10.18150870968</v>
      </c>
      <c r="R160" s="32"/>
      <c r="S160" s="39">
        <f t="shared" si="24"/>
        <v>8992.0446</v>
      </c>
      <c r="T160" s="40"/>
      <c r="U160" s="32"/>
      <c r="V160" s="50"/>
      <c r="W160" s="27"/>
      <c r="X160" s="40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</row>
    <row r="161" spans="1:88" s="30" customFormat="1" ht="15">
      <c r="A161" s="25" t="s">
        <v>47</v>
      </c>
      <c r="B161" s="27">
        <v>3</v>
      </c>
      <c r="C161" s="27">
        <v>151</v>
      </c>
      <c r="D161" s="28" t="s">
        <v>18</v>
      </c>
      <c r="E161" s="28">
        <v>1</v>
      </c>
      <c r="F161" s="32">
        <v>2.58</v>
      </c>
      <c r="G161" s="28">
        <v>56.31</v>
      </c>
      <c r="H161" s="28">
        <v>57.2</v>
      </c>
      <c r="I161" s="28">
        <f t="shared" si="27"/>
        <v>56.755</v>
      </c>
      <c r="J161" s="38">
        <v>252</v>
      </c>
      <c r="K161" s="27">
        <v>200</v>
      </c>
      <c r="L161" s="27">
        <v>260</v>
      </c>
      <c r="M161" s="27">
        <f>AVERAGE(K161,L161)</f>
        <v>230</v>
      </c>
      <c r="N161" s="39">
        <f t="shared" si="28"/>
        <v>10470010.319999998</v>
      </c>
      <c r="O161" s="39">
        <f t="shared" si="25"/>
        <v>8702.771794424401</v>
      </c>
      <c r="P161" s="39">
        <f t="shared" si="26"/>
        <v>10470.010319999998</v>
      </c>
      <c r="Q161" s="32">
        <f t="shared" si="26"/>
        <v>8.702771794424402</v>
      </c>
      <c r="R161" s="32"/>
      <c r="S161" s="39">
        <f t="shared" si="24"/>
        <v>41547.659999999996</v>
      </c>
      <c r="T161" s="40"/>
      <c r="U161" s="32"/>
      <c r="V161" s="50"/>
      <c r="W161" s="27"/>
      <c r="X161" s="40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</row>
    <row r="162" spans="1:88" s="30" customFormat="1" ht="15">
      <c r="A162" s="25" t="s">
        <v>47</v>
      </c>
      <c r="B162" s="27">
        <v>2</v>
      </c>
      <c r="C162" s="27">
        <v>173</v>
      </c>
      <c r="D162" s="28" t="s">
        <v>18</v>
      </c>
      <c r="E162" s="28">
        <v>1</v>
      </c>
      <c r="F162" s="32">
        <v>2.1</v>
      </c>
      <c r="G162" s="28">
        <v>55.44</v>
      </c>
      <c r="H162" s="28">
        <v>51.12</v>
      </c>
      <c r="I162" s="28">
        <f t="shared" si="27"/>
        <v>53.28</v>
      </c>
      <c r="J162" s="38">
        <v>212</v>
      </c>
      <c r="K162" s="27">
        <v>229</v>
      </c>
      <c r="L162" s="27">
        <v>130</v>
      </c>
      <c r="M162" s="27">
        <f>AVERAGE(K162,L162)</f>
        <v>179.5</v>
      </c>
      <c r="N162" s="39">
        <f t="shared" si="28"/>
        <v>5364826.282199999</v>
      </c>
      <c r="O162" s="39">
        <f t="shared" si="25"/>
        <v>6242.770372608</v>
      </c>
      <c r="P162" s="39">
        <f t="shared" si="26"/>
        <v>5364.8262822</v>
      </c>
      <c r="Q162" s="32">
        <f t="shared" si="26"/>
        <v>6.242770372608</v>
      </c>
      <c r="R162" s="32"/>
      <c r="S162" s="39">
        <f t="shared" si="24"/>
        <v>25305.784349999998</v>
      </c>
      <c r="T162" s="40"/>
      <c r="U162" s="32"/>
      <c r="V162" s="50"/>
      <c r="W162" s="27"/>
      <c r="X162" s="40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</row>
    <row r="163" spans="1:88" s="30" customFormat="1" ht="15">
      <c r="A163" s="25" t="s">
        <v>47</v>
      </c>
      <c r="B163" s="27">
        <v>1</v>
      </c>
      <c r="C163" s="27">
        <v>200</v>
      </c>
      <c r="D163" s="28" t="s">
        <v>18</v>
      </c>
      <c r="E163" s="28">
        <v>1</v>
      </c>
      <c r="F163" s="32">
        <v>2.5</v>
      </c>
      <c r="G163" s="27">
        <v>57.6</v>
      </c>
      <c r="H163" s="27">
        <v>52.89</v>
      </c>
      <c r="I163" s="27">
        <f t="shared" si="27"/>
        <v>55.245000000000005</v>
      </c>
      <c r="J163" s="38">
        <v>284</v>
      </c>
      <c r="K163" s="27">
        <v>170</v>
      </c>
      <c r="L163" s="27">
        <v>110</v>
      </c>
      <c r="M163" s="27">
        <f>AVERAGE(K163,L163)</f>
        <v>140</v>
      </c>
      <c r="N163" s="39">
        <f t="shared" si="28"/>
        <v>4371850.56</v>
      </c>
      <c r="O163" s="39">
        <f t="shared" si="25"/>
        <v>7990.162245450002</v>
      </c>
      <c r="P163" s="39">
        <f aca="true" t="shared" si="29" ref="P163:Q175">N163/1000</f>
        <v>4371.85056</v>
      </c>
      <c r="Q163" s="32">
        <f t="shared" si="29"/>
        <v>7.990162245450002</v>
      </c>
      <c r="R163" s="32">
        <f>SUM(Q160:Q163)</f>
        <v>33.117213122162404</v>
      </c>
      <c r="S163" s="39">
        <f t="shared" si="24"/>
        <v>15393.84</v>
      </c>
      <c r="T163" s="43">
        <f>SUM(S160:S163)</f>
        <v>91239.32895</v>
      </c>
      <c r="U163" s="32">
        <f>V163*100</f>
        <v>9.91188009103929</v>
      </c>
      <c r="V163" s="50">
        <f>T163/T213</f>
        <v>0.0991188009103929</v>
      </c>
      <c r="W163" s="27"/>
      <c r="X163" s="40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</row>
    <row r="164" spans="1:88" s="4" customFormat="1" ht="15">
      <c r="A164" s="1" t="s">
        <v>48</v>
      </c>
      <c r="B164" s="6">
        <v>5</v>
      </c>
      <c r="C164" s="6">
        <v>48</v>
      </c>
      <c r="D164" s="7" t="s">
        <v>18</v>
      </c>
      <c r="E164" s="7">
        <v>1</v>
      </c>
      <c r="F164" s="33">
        <v>0.82</v>
      </c>
      <c r="G164" s="6">
        <v>31.71</v>
      </c>
      <c r="H164" s="6">
        <v>31.88</v>
      </c>
      <c r="I164" s="6">
        <f t="shared" si="27"/>
        <v>31.795</v>
      </c>
      <c r="J164" s="44">
        <v>40</v>
      </c>
      <c r="K164" s="6">
        <v>140</v>
      </c>
      <c r="L164" s="6">
        <v>110</v>
      </c>
      <c r="M164" s="6">
        <f>AVERAGE(K164,L164)</f>
        <v>125</v>
      </c>
      <c r="N164" s="45">
        <f t="shared" si="28"/>
        <v>490875</v>
      </c>
      <c r="O164" s="45">
        <f t="shared" si="25"/>
        <v>868.0827865555999</v>
      </c>
      <c r="P164" s="45">
        <f t="shared" si="29"/>
        <v>490.875</v>
      </c>
      <c r="Q164" s="33">
        <f t="shared" si="29"/>
        <v>0.8680827865555999</v>
      </c>
      <c r="R164" s="33"/>
      <c r="S164" s="45">
        <f t="shared" si="24"/>
        <v>12271.875</v>
      </c>
      <c r="T164" s="46"/>
      <c r="U164" s="33"/>
      <c r="V164" s="49"/>
      <c r="W164" s="6"/>
      <c r="X164" s="46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</row>
    <row r="165" spans="1:88" s="4" customFormat="1" ht="15">
      <c r="A165" s="1" t="s">
        <v>48</v>
      </c>
      <c r="B165" s="6">
        <v>3</v>
      </c>
      <c r="C165" s="6">
        <v>50</v>
      </c>
      <c r="D165" s="7" t="s">
        <v>18</v>
      </c>
      <c r="E165" s="7">
        <v>0</v>
      </c>
      <c r="F165" s="33">
        <v>1.48</v>
      </c>
      <c r="G165" s="6">
        <v>24.29</v>
      </c>
      <c r="H165" s="6">
        <v>24.35</v>
      </c>
      <c r="I165" s="6">
        <f t="shared" si="27"/>
        <v>24.32</v>
      </c>
      <c r="J165" s="53"/>
      <c r="K165" s="53"/>
      <c r="L165" s="53"/>
      <c r="M165" s="53"/>
      <c r="N165" s="45">
        <f t="shared" si="28"/>
        <v>0</v>
      </c>
      <c r="O165" s="45">
        <f t="shared" si="25"/>
        <v>916.6815494143998</v>
      </c>
      <c r="P165" s="45">
        <f t="shared" si="29"/>
        <v>0</v>
      </c>
      <c r="Q165" s="33">
        <f t="shared" si="29"/>
        <v>0.9166815494143998</v>
      </c>
      <c r="R165" s="33"/>
      <c r="S165" s="45">
        <f t="shared" si="24"/>
        <v>0</v>
      </c>
      <c r="T165" s="46"/>
      <c r="U165" s="33"/>
      <c r="V165" s="49"/>
      <c r="W165" s="6"/>
      <c r="X165" s="46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</row>
    <row r="166" spans="1:88" s="4" customFormat="1" ht="15">
      <c r="A166" s="1" t="s">
        <v>48</v>
      </c>
      <c r="B166" s="6">
        <v>2</v>
      </c>
      <c r="C166" s="6">
        <v>67</v>
      </c>
      <c r="D166" s="7" t="s">
        <v>18</v>
      </c>
      <c r="E166" s="7">
        <v>1</v>
      </c>
      <c r="F166" s="33">
        <v>1.8</v>
      </c>
      <c r="G166" s="7">
        <v>34.55</v>
      </c>
      <c r="H166" s="7">
        <v>36.05</v>
      </c>
      <c r="I166" s="7">
        <f t="shared" si="27"/>
        <v>35.3</v>
      </c>
      <c r="J166" s="44">
        <v>82</v>
      </c>
      <c r="K166" s="6">
        <v>102</v>
      </c>
      <c r="L166" s="6">
        <v>104</v>
      </c>
      <c r="M166" s="6">
        <f aca="true" t="shared" si="30" ref="M166:M175">AVERAGE(K166,L166)</f>
        <v>103</v>
      </c>
      <c r="N166" s="45">
        <f t="shared" si="28"/>
        <v>683249.3052000001</v>
      </c>
      <c r="O166" s="45">
        <f t="shared" si="25"/>
        <v>2348.8298064</v>
      </c>
      <c r="P166" s="45">
        <f t="shared" si="29"/>
        <v>683.2493052000001</v>
      </c>
      <c r="Q166" s="33">
        <f t="shared" si="29"/>
        <v>2.3488298064</v>
      </c>
      <c r="R166" s="33"/>
      <c r="S166" s="45">
        <f t="shared" si="24"/>
        <v>8332.3086</v>
      </c>
      <c r="T166" s="46"/>
      <c r="U166" s="33"/>
      <c r="V166" s="49"/>
      <c r="W166" s="6"/>
      <c r="X166" s="46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</row>
    <row r="167" spans="1:88" s="4" customFormat="1" ht="15">
      <c r="A167" s="1" t="s">
        <v>48</v>
      </c>
      <c r="B167" s="6">
        <v>4</v>
      </c>
      <c r="C167" s="6">
        <v>83</v>
      </c>
      <c r="D167" s="7" t="s">
        <v>18</v>
      </c>
      <c r="E167" s="7">
        <v>1</v>
      </c>
      <c r="F167" s="33">
        <v>1.5</v>
      </c>
      <c r="G167" s="7">
        <v>41.22</v>
      </c>
      <c r="H167" s="7">
        <v>38.09</v>
      </c>
      <c r="I167" s="7">
        <f t="shared" si="27"/>
        <v>39.655</v>
      </c>
      <c r="J167" s="44">
        <v>89</v>
      </c>
      <c r="K167" s="6">
        <v>131</v>
      </c>
      <c r="L167" s="6">
        <v>86</v>
      </c>
      <c r="M167" s="6">
        <f t="shared" si="30"/>
        <v>108.5</v>
      </c>
      <c r="N167" s="45">
        <f t="shared" si="28"/>
        <v>822887.33835</v>
      </c>
      <c r="O167" s="45">
        <f t="shared" si="25"/>
        <v>2470.1128844699997</v>
      </c>
      <c r="P167" s="45">
        <f t="shared" si="29"/>
        <v>822.8873383499999</v>
      </c>
      <c r="Q167" s="33">
        <f t="shared" si="29"/>
        <v>2.4701128844699998</v>
      </c>
      <c r="R167" s="33">
        <f>SUM(Q164:Q167)</f>
        <v>6.6037070268399995</v>
      </c>
      <c r="S167" s="45">
        <f t="shared" si="24"/>
        <v>9245.92515</v>
      </c>
      <c r="T167" s="48">
        <f>SUM(S164:S167)</f>
        <v>29850.10875</v>
      </c>
      <c r="U167" s="33">
        <f>V167*100</f>
        <v>3.2427978377243725</v>
      </c>
      <c r="V167" s="49">
        <f>T167/T213</f>
        <v>0.032427978377243726</v>
      </c>
      <c r="W167" s="6"/>
      <c r="X167" s="46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</row>
    <row r="168" spans="1:88" s="30" customFormat="1" ht="15">
      <c r="A168" s="25" t="s">
        <v>49</v>
      </c>
      <c r="B168" s="27">
        <v>3</v>
      </c>
      <c r="C168" s="27">
        <v>104</v>
      </c>
      <c r="D168" s="28" t="s">
        <v>23</v>
      </c>
      <c r="E168" s="28">
        <v>1</v>
      </c>
      <c r="F168" s="32">
        <v>0.68</v>
      </c>
      <c r="G168" s="28">
        <v>9.69</v>
      </c>
      <c r="H168" s="28">
        <v>6.1</v>
      </c>
      <c r="I168" s="28">
        <f t="shared" si="27"/>
        <v>7.895</v>
      </c>
      <c r="J168" s="38">
        <v>59</v>
      </c>
      <c r="K168" s="27">
        <v>19</v>
      </c>
      <c r="L168" s="27">
        <v>18</v>
      </c>
      <c r="M168" s="27">
        <f t="shared" si="30"/>
        <v>18.5</v>
      </c>
      <c r="N168" s="39">
        <f t="shared" si="28"/>
        <v>15859.38585</v>
      </c>
      <c r="O168" s="39">
        <f t="shared" si="25"/>
        <v>44.385673578399995</v>
      </c>
      <c r="P168" s="39">
        <f t="shared" si="29"/>
        <v>15.85938585</v>
      </c>
      <c r="Q168" s="32">
        <f t="shared" si="29"/>
        <v>0.044385673578399995</v>
      </c>
      <c r="R168" s="32"/>
      <c r="S168" s="39">
        <f t="shared" si="24"/>
        <v>268.80315</v>
      </c>
      <c r="T168" s="40"/>
      <c r="U168" s="32"/>
      <c r="V168" s="41"/>
      <c r="W168" s="27"/>
      <c r="X168" s="40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</row>
    <row r="169" spans="1:88" s="30" customFormat="1" ht="15">
      <c r="A169" s="25" t="s">
        <v>49</v>
      </c>
      <c r="B169" s="27">
        <v>2</v>
      </c>
      <c r="C169" s="27">
        <v>126</v>
      </c>
      <c r="D169" s="28" t="s">
        <v>23</v>
      </c>
      <c r="E169" s="28">
        <v>1</v>
      </c>
      <c r="F169" s="32">
        <v>0.59</v>
      </c>
      <c r="G169" s="28">
        <v>3.99</v>
      </c>
      <c r="H169" s="28">
        <v>4.4</v>
      </c>
      <c r="I169" s="28">
        <f t="shared" si="27"/>
        <v>4.195</v>
      </c>
      <c r="J169" s="38">
        <v>48</v>
      </c>
      <c r="K169" s="27">
        <v>20</v>
      </c>
      <c r="L169" s="27">
        <v>10</v>
      </c>
      <c r="M169" s="27">
        <f t="shared" si="30"/>
        <v>15</v>
      </c>
      <c r="N169" s="39">
        <f t="shared" si="28"/>
        <v>8482.32</v>
      </c>
      <c r="O169" s="39">
        <f t="shared" si="25"/>
        <v>10.872904550200001</v>
      </c>
      <c r="P169" s="39">
        <f t="shared" si="29"/>
        <v>8.48232</v>
      </c>
      <c r="Q169" s="32">
        <f t="shared" si="29"/>
        <v>0.010872904550200001</v>
      </c>
      <c r="R169" s="32"/>
      <c r="S169" s="39">
        <f t="shared" si="24"/>
        <v>176.715</v>
      </c>
      <c r="T169" s="40"/>
      <c r="U169" s="32"/>
      <c r="V169" s="41"/>
      <c r="W169" s="27"/>
      <c r="X169" s="40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</row>
    <row r="170" spans="1:88" s="30" customFormat="1" ht="15">
      <c r="A170" s="25" t="s">
        <v>49</v>
      </c>
      <c r="B170" s="27">
        <v>4</v>
      </c>
      <c r="C170" s="27">
        <v>146</v>
      </c>
      <c r="D170" s="28" t="s">
        <v>23</v>
      </c>
      <c r="E170" s="28">
        <v>1</v>
      </c>
      <c r="F170" s="32">
        <v>0.64</v>
      </c>
      <c r="G170" s="28">
        <v>4.19</v>
      </c>
      <c r="H170" s="28">
        <v>4.85</v>
      </c>
      <c r="I170" s="28">
        <f t="shared" si="27"/>
        <v>4.52</v>
      </c>
      <c r="J170" s="38">
        <v>55</v>
      </c>
      <c r="K170" s="51">
        <v>36</v>
      </c>
      <c r="L170" s="28">
        <v>16</v>
      </c>
      <c r="M170" s="27">
        <f t="shared" si="30"/>
        <v>26</v>
      </c>
      <c r="N170" s="39">
        <f t="shared" si="28"/>
        <v>29201.172</v>
      </c>
      <c r="O170" s="39">
        <f t="shared" si="25"/>
        <v>13.692617523199996</v>
      </c>
      <c r="P170" s="39">
        <f t="shared" si="29"/>
        <v>29.201172</v>
      </c>
      <c r="Q170" s="58">
        <f t="shared" si="29"/>
        <v>0.013692617523199996</v>
      </c>
      <c r="R170" s="58"/>
      <c r="S170" s="39">
        <f t="shared" si="24"/>
        <v>530.9304</v>
      </c>
      <c r="T170" s="40"/>
      <c r="U170" s="32"/>
      <c r="V170" s="41"/>
      <c r="W170" s="27"/>
      <c r="X170" s="40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</row>
    <row r="171" spans="1:88" s="30" customFormat="1" ht="15">
      <c r="A171" s="25" t="s">
        <v>49</v>
      </c>
      <c r="B171" s="27">
        <v>1</v>
      </c>
      <c r="C171" s="27">
        <v>148</v>
      </c>
      <c r="D171" s="28" t="s">
        <v>23</v>
      </c>
      <c r="E171" s="28">
        <v>1</v>
      </c>
      <c r="F171" s="32">
        <v>1.44</v>
      </c>
      <c r="G171" s="28">
        <v>5.88</v>
      </c>
      <c r="H171" s="28">
        <v>4.43</v>
      </c>
      <c r="I171" s="28">
        <f t="shared" si="27"/>
        <v>5.154999999999999</v>
      </c>
      <c r="J171" s="38">
        <v>17</v>
      </c>
      <c r="K171" s="27">
        <v>21</v>
      </c>
      <c r="L171" s="27">
        <v>10</v>
      </c>
      <c r="M171" s="27">
        <f t="shared" si="30"/>
        <v>15.5</v>
      </c>
      <c r="N171" s="39">
        <f t="shared" si="28"/>
        <v>3207.76995</v>
      </c>
      <c r="O171" s="39">
        <f t="shared" si="25"/>
        <v>40.07277933119998</v>
      </c>
      <c r="P171" s="39">
        <f t="shared" si="29"/>
        <v>3.20776995</v>
      </c>
      <c r="Q171" s="32">
        <f t="shared" si="29"/>
        <v>0.04007277933119998</v>
      </c>
      <c r="R171" s="32">
        <f>SUM(Q168:Q171)</f>
        <v>0.10902397498299998</v>
      </c>
      <c r="S171" s="39">
        <f t="shared" si="24"/>
        <v>188.69235</v>
      </c>
      <c r="T171" s="43">
        <f>SUM(S168:S171)</f>
        <v>1165.1408999999999</v>
      </c>
      <c r="U171" s="32">
        <f>V171*100</f>
        <v>0.12657630237826953</v>
      </c>
      <c r="V171" s="50">
        <f>T171/T213</f>
        <v>0.0012657630237826953</v>
      </c>
      <c r="W171" s="27"/>
      <c r="X171" s="40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</row>
    <row r="172" spans="1:88" s="4" customFormat="1" ht="15">
      <c r="A172" s="1" t="s">
        <v>50</v>
      </c>
      <c r="B172" s="6">
        <v>2</v>
      </c>
      <c r="C172" s="6">
        <v>11</v>
      </c>
      <c r="D172" s="6" t="s">
        <v>23</v>
      </c>
      <c r="E172" s="6">
        <v>1</v>
      </c>
      <c r="F172" s="33">
        <v>0.86</v>
      </c>
      <c r="G172" s="6">
        <v>8.6</v>
      </c>
      <c r="H172" s="6">
        <v>8.63</v>
      </c>
      <c r="I172" s="6">
        <f t="shared" si="27"/>
        <v>8.615</v>
      </c>
      <c r="J172" s="44">
        <v>76</v>
      </c>
      <c r="K172" s="6">
        <v>80</v>
      </c>
      <c r="L172" s="6">
        <v>120</v>
      </c>
      <c r="M172" s="6">
        <f t="shared" si="30"/>
        <v>100</v>
      </c>
      <c r="N172" s="45">
        <f t="shared" si="28"/>
        <v>596904</v>
      </c>
      <c r="O172" s="45">
        <f t="shared" si="25"/>
        <v>66.8403396892</v>
      </c>
      <c r="P172" s="45">
        <f t="shared" si="29"/>
        <v>596.904</v>
      </c>
      <c r="Q172" s="33">
        <f t="shared" si="29"/>
        <v>0.06684033968919999</v>
      </c>
      <c r="R172" s="33"/>
      <c r="S172" s="45">
        <f t="shared" si="24"/>
        <v>7854</v>
      </c>
      <c r="T172" s="46"/>
      <c r="U172" s="33"/>
      <c r="V172" s="49"/>
      <c r="W172" s="6"/>
      <c r="X172" s="46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</row>
    <row r="173" spans="1:88" s="4" customFormat="1" ht="15">
      <c r="A173" s="1" t="s">
        <v>50</v>
      </c>
      <c r="B173" s="6">
        <v>3</v>
      </c>
      <c r="C173" s="6">
        <v>13</v>
      </c>
      <c r="D173" s="6" t="s">
        <v>23</v>
      </c>
      <c r="E173" s="6">
        <v>1</v>
      </c>
      <c r="F173" s="33">
        <v>0.96</v>
      </c>
      <c r="G173" s="6">
        <v>10.94</v>
      </c>
      <c r="H173" s="6">
        <v>11.03</v>
      </c>
      <c r="I173" s="6">
        <f t="shared" si="27"/>
        <v>10.985</v>
      </c>
      <c r="J173" s="44">
        <v>90</v>
      </c>
      <c r="K173" s="6">
        <v>75</v>
      </c>
      <c r="L173" s="6">
        <v>95</v>
      </c>
      <c r="M173" s="6">
        <f t="shared" si="30"/>
        <v>85</v>
      </c>
      <c r="N173" s="45">
        <f t="shared" si="28"/>
        <v>510706.35000000003</v>
      </c>
      <c r="O173" s="45">
        <f t="shared" si="25"/>
        <v>121.3112252352</v>
      </c>
      <c r="P173" s="45">
        <f t="shared" si="29"/>
        <v>510.70635000000004</v>
      </c>
      <c r="Q173" s="33">
        <f t="shared" si="29"/>
        <v>0.1213112252352</v>
      </c>
      <c r="R173" s="33"/>
      <c r="S173" s="45">
        <f t="shared" si="24"/>
        <v>5674.515</v>
      </c>
      <c r="T173" s="46"/>
      <c r="U173" s="33"/>
      <c r="V173" s="49"/>
      <c r="W173" s="6"/>
      <c r="X173" s="46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</row>
    <row r="174" spans="1:88" s="4" customFormat="1" ht="15">
      <c r="A174" s="1" t="s">
        <v>50</v>
      </c>
      <c r="B174" s="6">
        <v>1</v>
      </c>
      <c r="C174" s="6">
        <v>20</v>
      </c>
      <c r="D174" s="6" t="s">
        <v>23</v>
      </c>
      <c r="E174" s="6">
        <v>1</v>
      </c>
      <c r="F174" s="33">
        <v>1.15</v>
      </c>
      <c r="G174" s="6">
        <v>9.9</v>
      </c>
      <c r="H174" s="6">
        <v>10.02</v>
      </c>
      <c r="I174" s="6">
        <f t="shared" si="27"/>
        <v>9.96</v>
      </c>
      <c r="J174" s="44">
        <v>105</v>
      </c>
      <c r="K174" s="6">
        <v>90</v>
      </c>
      <c r="L174" s="6">
        <v>70</v>
      </c>
      <c r="M174" s="6">
        <f t="shared" si="30"/>
        <v>80</v>
      </c>
      <c r="N174" s="45">
        <f t="shared" si="28"/>
        <v>527788.7999999999</v>
      </c>
      <c r="O174" s="45">
        <f t="shared" si="25"/>
        <v>119.466502848</v>
      </c>
      <c r="P174" s="45">
        <f t="shared" si="29"/>
        <v>527.7887999999999</v>
      </c>
      <c r="Q174" s="33">
        <f t="shared" si="29"/>
        <v>0.119466502848</v>
      </c>
      <c r="R174" s="33">
        <f>SUM(Q172:Q174)</f>
        <v>0.3076180677724</v>
      </c>
      <c r="S174" s="45">
        <f t="shared" si="24"/>
        <v>5026.5599999999995</v>
      </c>
      <c r="T174" s="48">
        <f>SUM(S172:S174)</f>
        <v>18555.074999999997</v>
      </c>
      <c r="U174" s="33">
        <f>V174*100</f>
        <v>2.015750012596304</v>
      </c>
      <c r="V174" s="49">
        <f>T174/T213</f>
        <v>0.02015750012596304</v>
      </c>
      <c r="W174" s="6"/>
      <c r="X174" s="46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</row>
    <row r="175" spans="1:88" s="30" customFormat="1" ht="15">
      <c r="A175" s="25" t="s">
        <v>51</v>
      </c>
      <c r="B175" s="27">
        <v>8</v>
      </c>
      <c r="C175" s="27">
        <v>115</v>
      </c>
      <c r="D175" s="28" t="s">
        <v>23</v>
      </c>
      <c r="E175" s="28">
        <v>1</v>
      </c>
      <c r="F175" s="32">
        <v>0.66</v>
      </c>
      <c r="G175" s="42"/>
      <c r="H175" s="42"/>
      <c r="I175" s="42"/>
      <c r="J175" s="38">
        <v>76</v>
      </c>
      <c r="K175" s="27">
        <v>64</v>
      </c>
      <c r="L175" s="27">
        <v>40</v>
      </c>
      <c r="M175" s="27">
        <f t="shared" si="30"/>
        <v>52</v>
      </c>
      <c r="N175" s="39">
        <f t="shared" si="28"/>
        <v>161402.84159999999</v>
      </c>
      <c r="O175" s="39"/>
      <c r="P175" s="39">
        <f t="shared" si="29"/>
        <v>161.4028416</v>
      </c>
      <c r="Q175" s="32"/>
      <c r="R175" s="32"/>
      <c r="S175" s="39">
        <f t="shared" si="24"/>
        <v>2123.7216</v>
      </c>
      <c r="T175" s="40"/>
      <c r="U175" s="32"/>
      <c r="V175" s="41"/>
      <c r="W175" s="27"/>
      <c r="X175" s="40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</row>
    <row r="176" spans="1:88" s="30" customFormat="1" ht="15">
      <c r="A176" s="25" t="s">
        <v>51</v>
      </c>
      <c r="B176" s="27">
        <v>3</v>
      </c>
      <c r="C176" s="27">
        <v>186</v>
      </c>
      <c r="D176" s="28" t="s">
        <v>23</v>
      </c>
      <c r="E176" s="28">
        <v>0</v>
      </c>
      <c r="F176" s="32">
        <v>0.87</v>
      </c>
      <c r="G176" s="42"/>
      <c r="H176" s="42"/>
      <c r="I176" s="42"/>
      <c r="J176" s="42"/>
      <c r="K176" s="42"/>
      <c r="L176" s="42"/>
      <c r="M176" s="42"/>
      <c r="N176" s="39">
        <f t="shared" si="28"/>
        <v>0</v>
      </c>
      <c r="O176" s="39"/>
      <c r="P176" s="39"/>
      <c r="Q176" s="32"/>
      <c r="R176" s="32"/>
      <c r="S176" s="39"/>
      <c r="T176" s="40"/>
      <c r="U176" s="32"/>
      <c r="V176" s="41"/>
      <c r="W176" s="27"/>
      <c r="X176" s="40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</row>
    <row r="177" spans="1:88" s="30" customFormat="1" ht="15">
      <c r="A177" s="25" t="s">
        <v>51</v>
      </c>
      <c r="B177" s="27">
        <v>5</v>
      </c>
      <c r="C177" s="27">
        <v>188</v>
      </c>
      <c r="D177" s="28" t="s">
        <v>23</v>
      </c>
      <c r="E177" s="28">
        <v>0</v>
      </c>
      <c r="F177" s="32">
        <v>0.9</v>
      </c>
      <c r="G177" s="42"/>
      <c r="H177" s="42"/>
      <c r="I177" s="42"/>
      <c r="J177" s="42"/>
      <c r="K177" s="42"/>
      <c r="L177" s="42"/>
      <c r="M177" s="42"/>
      <c r="N177" s="39">
        <f t="shared" si="28"/>
        <v>0</v>
      </c>
      <c r="O177" s="39"/>
      <c r="P177" s="39"/>
      <c r="Q177" s="32"/>
      <c r="R177" s="32"/>
      <c r="S177" s="39"/>
      <c r="T177" s="40"/>
      <c r="U177" s="32"/>
      <c r="V177" s="41"/>
      <c r="W177" s="27"/>
      <c r="X177" s="40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</row>
    <row r="178" spans="1:88" s="30" customFormat="1" ht="15">
      <c r="A178" s="25" t="s">
        <v>51</v>
      </c>
      <c r="B178" s="27">
        <v>4</v>
      </c>
      <c r="C178" s="27">
        <v>189</v>
      </c>
      <c r="D178" s="28" t="s">
        <v>23</v>
      </c>
      <c r="E178" s="28">
        <v>0</v>
      </c>
      <c r="F178" s="32">
        <v>0.79</v>
      </c>
      <c r="G178" s="42"/>
      <c r="H178" s="42"/>
      <c r="I178" s="42"/>
      <c r="J178" s="42"/>
      <c r="K178" s="42"/>
      <c r="L178" s="42"/>
      <c r="M178" s="42"/>
      <c r="N178" s="39">
        <f t="shared" si="28"/>
        <v>0</v>
      </c>
      <c r="O178" s="39"/>
      <c r="P178" s="39"/>
      <c r="Q178" s="32"/>
      <c r="R178" s="32"/>
      <c r="S178" s="39"/>
      <c r="T178" s="40"/>
      <c r="U178" s="32"/>
      <c r="V178" s="41"/>
      <c r="W178" s="27"/>
      <c r="X178" s="40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</row>
    <row r="179" spans="1:88" s="30" customFormat="1" ht="15">
      <c r="A179" s="25" t="s">
        <v>51</v>
      </c>
      <c r="B179" s="27">
        <v>7</v>
      </c>
      <c r="C179" s="27">
        <v>191</v>
      </c>
      <c r="D179" s="28" t="s">
        <v>23</v>
      </c>
      <c r="E179" s="28">
        <v>0</v>
      </c>
      <c r="F179" s="32">
        <v>1.02</v>
      </c>
      <c r="G179" s="42"/>
      <c r="H179" s="42"/>
      <c r="I179" s="42"/>
      <c r="J179" s="42"/>
      <c r="K179" s="42"/>
      <c r="L179" s="42"/>
      <c r="M179" s="42"/>
      <c r="N179" s="39">
        <f t="shared" si="28"/>
        <v>0</v>
      </c>
      <c r="O179" s="39"/>
      <c r="P179" s="39"/>
      <c r="Q179" s="32"/>
      <c r="R179" s="32"/>
      <c r="S179" s="39"/>
      <c r="T179" s="40"/>
      <c r="U179" s="32"/>
      <c r="V179" s="41"/>
      <c r="W179" s="27"/>
      <c r="X179" s="40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</row>
    <row r="180" spans="1:88" s="30" customFormat="1" ht="15">
      <c r="A180" s="25" t="s">
        <v>51</v>
      </c>
      <c r="B180" s="27">
        <v>6</v>
      </c>
      <c r="C180" s="27">
        <v>192</v>
      </c>
      <c r="D180" s="28" t="s">
        <v>23</v>
      </c>
      <c r="E180" s="28">
        <v>0</v>
      </c>
      <c r="F180" s="32">
        <v>0.73</v>
      </c>
      <c r="G180" s="42"/>
      <c r="H180" s="42"/>
      <c r="I180" s="42"/>
      <c r="J180" s="42"/>
      <c r="K180" s="42"/>
      <c r="L180" s="42"/>
      <c r="M180" s="42"/>
      <c r="N180" s="39">
        <f t="shared" si="28"/>
        <v>0</v>
      </c>
      <c r="O180" s="39"/>
      <c r="P180" s="39"/>
      <c r="Q180" s="32"/>
      <c r="R180" s="32"/>
      <c r="S180" s="39"/>
      <c r="T180" s="43">
        <f>SUM(S175:S180)</f>
        <v>2123.7216</v>
      </c>
      <c r="U180" s="32">
        <f>V180*100</f>
        <v>0.2307127210184299</v>
      </c>
      <c r="V180" s="50">
        <f>T180/T213</f>
        <v>0.002307127210184299</v>
      </c>
      <c r="W180" s="27"/>
      <c r="X180" s="40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</row>
    <row r="181" spans="1:88" s="4" customFormat="1" ht="15">
      <c r="A181" s="1" t="s">
        <v>52</v>
      </c>
      <c r="B181" s="6">
        <v>4</v>
      </c>
      <c r="C181" s="6">
        <v>202</v>
      </c>
      <c r="D181" s="7" t="s">
        <v>18</v>
      </c>
      <c r="E181" s="7">
        <v>1</v>
      </c>
      <c r="F181" s="33">
        <v>1.8</v>
      </c>
      <c r="G181" s="6">
        <v>10.33</v>
      </c>
      <c r="H181" s="6">
        <v>10.14</v>
      </c>
      <c r="I181" s="6">
        <f aca="true" t="shared" si="31" ref="I181:I186">AVERAGE(G181,H181)</f>
        <v>10.235</v>
      </c>
      <c r="J181" s="44">
        <v>130</v>
      </c>
      <c r="K181" s="6">
        <v>82</v>
      </c>
      <c r="L181" s="6">
        <v>50</v>
      </c>
      <c r="M181" s="6">
        <f>AVERAGE(K181,L181)</f>
        <v>66</v>
      </c>
      <c r="N181" s="45">
        <f t="shared" si="28"/>
        <v>444756.31200000003</v>
      </c>
      <c r="O181" s="45">
        <f t="shared" si="25"/>
        <v>197.45940891599994</v>
      </c>
      <c r="P181" s="45">
        <f>N181/1000</f>
        <v>444.75631200000004</v>
      </c>
      <c r="Q181" s="33">
        <f>O181/1000</f>
        <v>0.19745940891599995</v>
      </c>
      <c r="R181" s="33"/>
      <c r="S181" s="45">
        <f>3.1416*(M181/2)^2</f>
        <v>3421.2024</v>
      </c>
      <c r="T181" s="46"/>
      <c r="U181" s="33"/>
      <c r="V181" s="49"/>
      <c r="W181" s="6"/>
      <c r="X181" s="46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</row>
    <row r="182" spans="1:88" s="4" customFormat="1" ht="15">
      <c r="A182" s="1" t="s">
        <v>52</v>
      </c>
      <c r="B182" s="6">
        <v>6</v>
      </c>
      <c r="C182" s="6">
        <v>207</v>
      </c>
      <c r="D182" s="7" t="s">
        <v>18</v>
      </c>
      <c r="E182" s="7">
        <v>0</v>
      </c>
      <c r="F182" s="33">
        <v>1.55</v>
      </c>
      <c r="G182" s="6">
        <v>18.85</v>
      </c>
      <c r="H182" s="6">
        <v>18.17</v>
      </c>
      <c r="I182" s="6">
        <f t="shared" si="31"/>
        <v>18.51</v>
      </c>
      <c r="J182" s="53"/>
      <c r="K182" s="53"/>
      <c r="L182" s="53"/>
      <c r="M182" s="53"/>
      <c r="N182" s="45">
        <f t="shared" si="28"/>
        <v>0</v>
      </c>
      <c r="O182" s="45">
        <f t="shared" si="25"/>
        <v>556.1272415160001</v>
      </c>
      <c r="P182" s="45"/>
      <c r="Q182" s="33">
        <f>O182/1000</f>
        <v>0.5561272415160001</v>
      </c>
      <c r="R182" s="33"/>
      <c r="S182" s="45"/>
      <c r="T182" s="46"/>
      <c r="U182" s="33"/>
      <c r="V182" s="49"/>
      <c r="W182" s="6"/>
      <c r="X182" s="46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</row>
    <row r="183" spans="1:88" s="4" customFormat="1" ht="15">
      <c r="A183" s="1" t="s">
        <v>52</v>
      </c>
      <c r="B183" s="6">
        <v>5</v>
      </c>
      <c r="C183" s="6">
        <v>210</v>
      </c>
      <c r="D183" s="6" t="s">
        <v>18</v>
      </c>
      <c r="E183" s="6">
        <v>0</v>
      </c>
      <c r="F183" s="33">
        <v>1.51</v>
      </c>
      <c r="G183" s="6">
        <v>7.62</v>
      </c>
      <c r="H183" s="6">
        <v>7.44</v>
      </c>
      <c r="I183" s="6">
        <f t="shared" si="31"/>
        <v>7.53</v>
      </c>
      <c r="J183" s="53"/>
      <c r="K183" s="53"/>
      <c r="L183" s="53"/>
      <c r="M183" s="53"/>
      <c r="N183" s="45">
        <f t="shared" si="28"/>
        <v>0</v>
      </c>
      <c r="O183" s="45">
        <f t="shared" si="25"/>
        <v>89.6595455448</v>
      </c>
      <c r="P183" s="45"/>
      <c r="Q183" s="33">
        <f>O183/1000</f>
        <v>0.08965954554479999</v>
      </c>
      <c r="R183" s="33"/>
      <c r="S183" s="45"/>
      <c r="T183" s="46"/>
      <c r="U183" s="33"/>
      <c r="V183" s="49"/>
      <c r="W183" s="6"/>
      <c r="X183" s="46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</row>
    <row r="184" spans="1:88" s="4" customFormat="1" ht="15">
      <c r="A184" s="1" t="s">
        <v>52</v>
      </c>
      <c r="B184" s="6">
        <v>3</v>
      </c>
      <c r="C184" s="6">
        <v>216</v>
      </c>
      <c r="D184" s="6" t="s">
        <v>18</v>
      </c>
      <c r="E184" s="6">
        <v>1</v>
      </c>
      <c r="F184" s="33">
        <v>2.1</v>
      </c>
      <c r="G184" s="6">
        <v>21.83</v>
      </c>
      <c r="H184" s="6">
        <v>28.2</v>
      </c>
      <c r="I184" s="6">
        <f t="shared" si="31"/>
        <v>25.015</v>
      </c>
      <c r="J184" s="52">
        <v>87</v>
      </c>
      <c r="K184" s="52">
        <v>91</v>
      </c>
      <c r="L184" s="52">
        <v>75</v>
      </c>
      <c r="M184" s="52">
        <f>AVERAGE(K184,L184)</f>
        <v>83</v>
      </c>
      <c r="N184" s="45">
        <f t="shared" si="28"/>
        <v>470723.99220000004</v>
      </c>
      <c r="O184" s="45">
        <f t="shared" si="25"/>
        <v>1376.0998348019998</v>
      </c>
      <c r="P184" s="45">
        <f>N184/1000</f>
        <v>470.72399220000005</v>
      </c>
      <c r="Q184" s="33">
        <f>O184/1000</f>
        <v>1.3760998348019997</v>
      </c>
      <c r="R184" s="33"/>
      <c r="S184" s="45">
        <f>3.1416*(M184/2)^2</f>
        <v>5410.6206</v>
      </c>
      <c r="T184" s="46"/>
      <c r="U184" s="33"/>
      <c r="V184" s="49"/>
      <c r="W184" s="6"/>
      <c r="X184" s="46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</row>
    <row r="185" spans="1:88" s="4" customFormat="1" ht="15">
      <c r="A185" s="1" t="s">
        <v>52</v>
      </c>
      <c r="B185" s="6">
        <v>2</v>
      </c>
      <c r="C185" s="6">
        <v>222</v>
      </c>
      <c r="D185" s="6" t="s">
        <v>18</v>
      </c>
      <c r="E185" s="6">
        <v>0</v>
      </c>
      <c r="F185" s="33">
        <v>1.7</v>
      </c>
      <c r="G185" s="6">
        <v>13.58</v>
      </c>
      <c r="H185" s="6">
        <v>14.56</v>
      </c>
      <c r="I185" s="6">
        <f t="shared" si="31"/>
        <v>14.07</v>
      </c>
      <c r="J185" s="53"/>
      <c r="K185" s="53"/>
      <c r="L185" s="53"/>
      <c r="M185" s="53"/>
      <c r="N185" s="45">
        <f t="shared" si="28"/>
        <v>0</v>
      </c>
      <c r="O185" s="45">
        <f t="shared" si="25"/>
        <v>352.4250335759999</v>
      </c>
      <c r="P185" s="45"/>
      <c r="Q185" s="33">
        <f>O185/1000</f>
        <v>0.3524250335759999</v>
      </c>
      <c r="R185" s="33"/>
      <c r="S185" s="45"/>
      <c r="T185" s="46"/>
      <c r="U185" s="33"/>
      <c r="V185" s="49"/>
      <c r="W185" s="6"/>
      <c r="X185" s="46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</row>
    <row r="186" spans="1:88" s="4" customFormat="1" ht="15">
      <c r="A186" s="1" t="s">
        <v>52</v>
      </c>
      <c r="B186" s="6">
        <v>1</v>
      </c>
      <c r="C186" s="6">
        <v>228</v>
      </c>
      <c r="D186" s="6" t="s">
        <v>18</v>
      </c>
      <c r="E186" s="6">
        <v>1</v>
      </c>
      <c r="F186" s="33">
        <v>1.5</v>
      </c>
      <c r="G186" s="6">
        <v>13.21</v>
      </c>
      <c r="H186" s="6">
        <v>15.83</v>
      </c>
      <c r="I186" s="6">
        <f t="shared" si="31"/>
        <v>14.52</v>
      </c>
      <c r="J186" s="44">
        <v>125</v>
      </c>
      <c r="K186" s="6">
        <v>132</v>
      </c>
      <c r="L186" s="6">
        <v>76</v>
      </c>
      <c r="M186" s="6">
        <f aca="true" t="shared" si="32" ref="M186:M211">AVERAGE(K186,L186)</f>
        <v>104</v>
      </c>
      <c r="N186" s="45">
        <f t="shared" si="28"/>
        <v>1061860.7999999998</v>
      </c>
      <c r="O186" s="45">
        <f t="shared" si="25"/>
        <v>331.17239232</v>
      </c>
      <c r="P186" s="45">
        <f aca="true" t="shared" si="33" ref="P186:Q211">N186/1000</f>
        <v>1061.8608</v>
      </c>
      <c r="Q186" s="33">
        <f>O186/1000</f>
        <v>0.33117239231999995</v>
      </c>
      <c r="R186" s="33">
        <f>SUM(Q181:Q186)</f>
        <v>2.9029434566748</v>
      </c>
      <c r="S186" s="45">
        <f aca="true" t="shared" si="34" ref="S186:S211">3.1416*(M186/2)^2</f>
        <v>8494.8864</v>
      </c>
      <c r="T186" s="48">
        <f>SUM(S181:S186)</f>
        <v>17326.7094</v>
      </c>
      <c r="U186" s="33">
        <f>V186*100</f>
        <v>1.8823052286936326</v>
      </c>
      <c r="V186" s="49">
        <f>T186/T213</f>
        <v>0.018823052286936325</v>
      </c>
      <c r="W186" s="6"/>
      <c r="X186" s="46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</row>
    <row r="187" spans="1:88" s="30" customFormat="1" ht="15">
      <c r="A187" s="25" t="s">
        <v>53</v>
      </c>
      <c r="B187" s="27">
        <v>2</v>
      </c>
      <c r="C187" s="27">
        <v>225</v>
      </c>
      <c r="D187" s="27" t="s">
        <v>18</v>
      </c>
      <c r="E187" s="27">
        <v>1</v>
      </c>
      <c r="F187" s="32">
        <v>1</v>
      </c>
      <c r="G187" s="42"/>
      <c r="H187" s="42"/>
      <c r="I187" s="42"/>
      <c r="J187" s="28">
        <v>66</v>
      </c>
      <c r="K187" s="28">
        <v>79</v>
      </c>
      <c r="L187" s="28">
        <v>55</v>
      </c>
      <c r="M187" s="28">
        <f t="shared" si="32"/>
        <v>67</v>
      </c>
      <c r="N187" s="39">
        <f t="shared" si="28"/>
        <v>232693.59960000002</v>
      </c>
      <c r="O187" s="39"/>
      <c r="P187" s="39">
        <f t="shared" si="33"/>
        <v>232.69359960000003</v>
      </c>
      <c r="Q187" s="32"/>
      <c r="R187" s="32"/>
      <c r="S187" s="39">
        <f t="shared" si="34"/>
        <v>3525.6606</v>
      </c>
      <c r="T187" s="40"/>
      <c r="U187" s="32"/>
      <c r="V187" s="50"/>
      <c r="W187" s="27"/>
      <c r="X187" s="40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</row>
    <row r="188" spans="1:88" s="30" customFormat="1" ht="15">
      <c r="A188" s="25" t="s">
        <v>53</v>
      </c>
      <c r="B188" s="27">
        <v>1</v>
      </c>
      <c r="C188" s="27">
        <v>226</v>
      </c>
      <c r="D188" s="27" t="s">
        <v>18</v>
      </c>
      <c r="E188" s="27">
        <v>1</v>
      </c>
      <c r="F188" s="32">
        <v>0.6</v>
      </c>
      <c r="G188" s="42"/>
      <c r="H188" s="42"/>
      <c r="I188" s="42"/>
      <c r="J188" s="28">
        <v>83</v>
      </c>
      <c r="K188" s="28">
        <v>61</v>
      </c>
      <c r="L188" s="28">
        <v>58</v>
      </c>
      <c r="M188" s="28">
        <f t="shared" si="32"/>
        <v>59.5</v>
      </c>
      <c r="N188" s="39">
        <f t="shared" si="28"/>
        <v>230782.52505</v>
      </c>
      <c r="O188" s="39"/>
      <c r="P188" s="39">
        <f t="shared" si="33"/>
        <v>230.78252505</v>
      </c>
      <c r="Q188" s="32"/>
      <c r="R188" s="32"/>
      <c r="S188" s="39">
        <f t="shared" si="34"/>
        <v>2780.51235</v>
      </c>
      <c r="T188" s="43">
        <f>SUM(S187:S188)</f>
        <v>6306.17295</v>
      </c>
      <c r="U188" s="32">
        <f>V188*100</f>
        <v>0.6850777053392118</v>
      </c>
      <c r="V188" s="50">
        <f>T188/T213</f>
        <v>0.006850777053392118</v>
      </c>
      <c r="W188" s="27"/>
      <c r="X188" s="40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</row>
    <row r="189" spans="1:88" s="4" customFormat="1" ht="15">
      <c r="A189" s="1" t="s">
        <v>54</v>
      </c>
      <c r="B189" s="6">
        <v>3</v>
      </c>
      <c r="C189" s="6">
        <v>212</v>
      </c>
      <c r="D189" s="7" t="s">
        <v>23</v>
      </c>
      <c r="E189" s="7">
        <v>1</v>
      </c>
      <c r="F189" s="33">
        <v>2.3</v>
      </c>
      <c r="G189" s="6">
        <v>22.45</v>
      </c>
      <c r="H189" s="6">
        <v>22.68</v>
      </c>
      <c r="I189" s="6">
        <f>AVERAGE(G189,H189)</f>
        <v>22.564999999999998</v>
      </c>
      <c r="J189" s="44">
        <v>170</v>
      </c>
      <c r="K189" s="6">
        <v>140</v>
      </c>
      <c r="L189" s="6">
        <v>110</v>
      </c>
      <c r="M189" s="6">
        <f t="shared" si="32"/>
        <v>125</v>
      </c>
      <c r="N189" s="45">
        <f t="shared" si="28"/>
        <v>2086218.75</v>
      </c>
      <c r="O189" s="45">
        <f t="shared" si="25"/>
        <v>1226.3887141659998</v>
      </c>
      <c r="P189" s="45">
        <f t="shared" si="33"/>
        <v>2086.21875</v>
      </c>
      <c r="Q189" s="33">
        <f>O189/1000</f>
        <v>1.2263887141659997</v>
      </c>
      <c r="R189" s="33"/>
      <c r="S189" s="45">
        <f t="shared" si="34"/>
        <v>12271.875</v>
      </c>
      <c r="T189" s="46"/>
      <c r="U189" s="33"/>
      <c r="V189" s="49"/>
      <c r="W189" s="6"/>
      <c r="X189" s="46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</row>
    <row r="190" spans="1:88" s="4" customFormat="1" ht="15">
      <c r="A190" s="1" t="s">
        <v>54</v>
      </c>
      <c r="B190" s="6">
        <v>2</v>
      </c>
      <c r="C190" s="6">
        <v>213</v>
      </c>
      <c r="D190" s="6" t="s">
        <v>23</v>
      </c>
      <c r="E190" s="6">
        <v>1</v>
      </c>
      <c r="F190" s="33">
        <v>2.2</v>
      </c>
      <c r="G190" s="6">
        <v>13.35</v>
      </c>
      <c r="H190" s="6">
        <v>13.77</v>
      </c>
      <c r="I190" s="6">
        <f>AVERAGE(G190,H190)</f>
        <v>13.559999999999999</v>
      </c>
      <c r="J190" s="44">
        <v>75</v>
      </c>
      <c r="K190" s="6">
        <v>81</v>
      </c>
      <c r="L190" s="6">
        <v>39</v>
      </c>
      <c r="M190" s="6">
        <f t="shared" si="32"/>
        <v>60</v>
      </c>
      <c r="N190" s="45">
        <f t="shared" si="28"/>
        <v>212058</v>
      </c>
      <c r="O190" s="45">
        <f t="shared" si="25"/>
        <v>423.61535462399996</v>
      </c>
      <c r="P190" s="45">
        <f t="shared" si="33"/>
        <v>212.058</v>
      </c>
      <c r="Q190" s="33">
        <f>O190/1000</f>
        <v>0.42361535462399996</v>
      </c>
      <c r="R190" s="33"/>
      <c r="S190" s="45">
        <f t="shared" si="34"/>
        <v>2827.44</v>
      </c>
      <c r="T190" s="46"/>
      <c r="U190" s="33"/>
      <c r="V190" s="49"/>
      <c r="W190" s="6"/>
      <c r="X190" s="46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</row>
    <row r="191" spans="1:88" s="4" customFormat="1" ht="15">
      <c r="A191" s="1" t="s">
        <v>54</v>
      </c>
      <c r="B191" s="6">
        <v>5</v>
      </c>
      <c r="C191" s="6">
        <v>218</v>
      </c>
      <c r="D191" s="6" t="s">
        <v>23</v>
      </c>
      <c r="E191" s="6">
        <v>1</v>
      </c>
      <c r="F191" s="33">
        <v>1.6</v>
      </c>
      <c r="G191" s="6">
        <v>18.27</v>
      </c>
      <c r="H191" s="6">
        <v>17.58</v>
      </c>
      <c r="I191" s="6">
        <f>AVERAGE(G191,H191)</f>
        <v>17.924999999999997</v>
      </c>
      <c r="J191" s="44">
        <v>103</v>
      </c>
      <c r="K191" s="6">
        <v>105</v>
      </c>
      <c r="L191" s="6">
        <v>80</v>
      </c>
      <c r="M191" s="6">
        <f t="shared" si="32"/>
        <v>92.5</v>
      </c>
      <c r="N191" s="45">
        <f t="shared" si="28"/>
        <v>692168.11125</v>
      </c>
      <c r="O191" s="45">
        <f t="shared" si="25"/>
        <v>538.3540007999999</v>
      </c>
      <c r="P191" s="45">
        <f t="shared" si="33"/>
        <v>692.1681112499999</v>
      </c>
      <c r="Q191" s="33">
        <f>O191/1000</f>
        <v>0.5383540007999998</v>
      </c>
      <c r="R191" s="33"/>
      <c r="S191" s="45">
        <f t="shared" si="34"/>
        <v>6720.07875</v>
      </c>
      <c r="T191" s="46"/>
      <c r="U191" s="33"/>
      <c r="V191" s="49"/>
      <c r="W191" s="6"/>
      <c r="X191" s="46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</row>
    <row r="192" spans="1:88" s="4" customFormat="1" ht="15">
      <c r="A192" s="1" t="s">
        <v>54</v>
      </c>
      <c r="B192" s="6">
        <v>4</v>
      </c>
      <c r="C192" s="6">
        <v>220</v>
      </c>
      <c r="D192" s="6" t="s">
        <v>23</v>
      </c>
      <c r="E192" s="6">
        <v>1</v>
      </c>
      <c r="F192" s="33">
        <v>2.17</v>
      </c>
      <c r="G192" s="6">
        <v>27.88</v>
      </c>
      <c r="H192" s="6">
        <v>23.54</v>
      </c>
      <c r="I192" s="6">
        <f>AVERAGE(G192,H192)</f>
        <v>25.71</v>
      </c>
      <c r="J192" s="7">
        <v>171</v>
      </c>
      <c r="K192" s="7">
        <v>75</v>
      </c>
      <c r="L192" s="7">
        <v>61</v>
      </c>
      <c r="M192" s="7">
        <f t="shared" si="32"/>
        <v>68</v>
      </c>
      <c r="N192" s="45">
        <f t="shared" si="28"/>
        <v>621018.9216</v>
      </c>
      <c r="O192" s="45">
        <f t="shared" si="25"/>
        <v>1502.0815809383998</v>
      </c>
      <c r="P192" s="45">
        <f t="shared" si="33"/>
        <v>621.0189216</v>
      </c>
      <c r="Q192" s="33">
        <f>O192/1000</f>
        <v>1.5020815809383998</v>
      </c>
      <c r="R192" s="33"/>
      <c r="S192" s="45">
        <f t="shared" si="34"/>
        <v>3631.6896</v>
      </c>
      <c r="T192" s="46"/>
      <c r="U192" s="33"/>
      <c r="V192" s="49"/>
      <c r="W192" s="6"/>
      <c r="X192" s="46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</row>
    <row r="193" spans="1:88" s="4" customFormat="1" ht="15">
      <c r="A193" s="1" t="s">
        <v>54</v>
      </c>
      <c r="B193" s="6">
        <v>1</v>
      </c>
      <c r="C193" s="6">
        <v>227</v>
      </c>
      <c r="D193" s="6" t="s">
        <v>23</v>
      </c>
      <c r="E193" s="6">
        <v>1</v>
      </c>
      <c r="F193" s="33">
        <v>1.45</v>
      </c>
      <c r="G193" s="6">
        <v>18.48</v>
      </c>
      <c r="H193" s="6">
        <v>18.07</v>
      </c>
      <c r="I193" s="6">
        <f>AVERAGE(G193,H193)</f>
        <v>18.275</v>
      </c>
      <c r="J193" s="44">
        <v>95</v>
      </c>
      <c r="K193" s="6">
        <v>35</v>
      </c>
      <c r="L193" s="6">
        <v>57</v>
      </c>
      <c r="M193" s="6">
        <f t="shared" si="32"/>
        <v>46</v>
      </c>
      <c r="N193" s="45">
        <f t="shared" si="28"/>
        <v>157881.108</v>
      </c>
      <c r="O193" s="45">
        <f t="shared" si="25"/>
        <v>507.1219480249998</v>
      </c>
      <c r="P193" s="45">
        <f t="shared" si="33"/>
        <v>157.881108</v>
      </c>
      <c r="Q193" s="33">
        <f>O193/1000</f>
        <v>0.5071219480249998</v>
      </c>
      <c r="R193" s="33">
        <f>SUM(Q189:Q193)</f>
        <v>4.197561598553399</v>
      </c>
      <c r="S193" s="45">
        <f t="shared" si="34"/>
        <v>1661.9064</v>
      </c>
      <c r="T193" s="48">
        <f>SUM(S189:S193)</f>
        <v>27112.98975</v>
      </c>
      <c r="U193" s="33">
        <f>V193*100</f>
        <v>2.9454480475064626</v>
      </c>
      <c r="V193" s="49">
        <f>T193/T213</f>
        <v>0.029454480475064625</v>
      </c>
      <c r="W193" s="6"/>
      <c r="X193" s="46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</row>
    <row r="194" spans="1:88" s="30" customFormat="1" ht="15">
      <c r="A194" s="25" t="s">
        <v>55</v>
      </c>
      <c r="B194" s="27">
        <v>5</v>
      </c>
      <c r="C194" s="27">
        <v>36</v>
      </c>
      <c r="D194" s="28" t="s">
        <v>23</v>
      </c>
      <c r="E194" s="28">
        <v>1</v>
      </c>
      <c r="F194" s="32">
        <v>1</v>
      </c>
      <c r="G194" s="42"/>
      <c r="H194" s="42"/>
      <c r="I194" s="42"/>
      <c r="J194" s="38">
        <v>100</v>
      </c>
      <c r="K194" s="27">
        <v>110</v>
      </c>
      <c r="L194" s="27">
        <v>110</v>
      </c>
      <c r="M194" s="27">
        <f t="shared" si="32"/>
        <v>110</v>
      </c>
      <c r="N194" s="39">
        <f t="shared" si="28"/>
        <v>950334</v>
      </c>
      <c r="O194" s="39"/>
      <c r="P194" s="39">
        <f t="shared" si="33"/>
        <v>950.334</v>
      </c>
      <c r="Q194" s="32"/>
      <c r="R194" s="32"/>
      <c r="S194" s="39">
        <f t="shared" si="34"/>
        <v>9503.34</v>
      </c>
      <c r="T194" s="40"/>
      <c r="U194" s="32"/>
      <c r="V194" s="41"/>
      <c r="W194" s="27"/>
      <c r="X194" s="40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</row>
    <row r="195" spans="1:88" s="30" customFormat="1" ht="15">
      <c r="A195" s="25" t="s">
        <v>55</v>
      </c>
      <c r="B195" s="27">
        <v>4</v>
      </c>
      <c r="C195" s="27">
        <v>37</v>
      </c>
      <c r="D195" s="27" t="s">
        <v>23</v>
      </c>
      <c r="E195" s="27">
        <v>1</v>
      </c>
      <c r="F195" s="32">
        <v>0.9</v>
      </c>
      <c r="G195" s="42"/>
      <c r="H195" s="42"/>
      <c r="I195" s="42"/>
      <c r="J195" s="38">
        <v>90</v>
      </c>
      <c r="K195" s="27">
        <v>90</v>
      </c>
      <c r="L195" s="27">
        <v>105</v>
      </c>
      <c r="M195" s="27">
        <f t="shared" si="32"/>
        <v>97.5</v>
      </c>
      <c r="N195" s="39">
        <f t="shared" si="28"/>
        <v>671958.7875</v>
      </c>
      <c r="O195" s="39"/>
      <c r="P195" s="39">
        <f t="shared" si="33"/>
        <v>671.9587875</v>
      </c>
      <c r="Q195" s="32"/>
      <c r="R195" s="32"/>
      <c r="S195" s="39">
        <f t="shared" si="34"/>
        <v>7466.20875</v>
      </c>
      <c r="T195" s="40"/>
      <c r="U195" s="32"/>
      <c r="V195" s="41"/>
      <c r="W195" s="27"/>
      <c r="X195" s="40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</row>
    <row r="196" spans="1:88" s="30" customFormat="1" ht="15">
      <c r="A196" s="25" t="s">
        <v>55</v>
      </c>
      <c r="B196" s="27">
        <v>3</v>
      </c>
      <c r="C196" s="27">
        <v>38</v>
      </c>
      <c r="D196" s="27" t="s">
        <v>23</v>
      </c>
      <c r="E196" s="27">
        <v>1</v>
      </c>
      <c r="F196" s="32">
        <v>1.33</v>
      </c>
      <c r="G196" s="42"/>
      <c r="H196" s="42"/>
      <c r="I196" s="42"/>
      <c r="J196" s="38">
        <v>130</v>
      </c>
      <c r="K196" s="27">
        <v>145</v>
      </c>
      <c r="L196" s="27">
        <v>140</v>
      </c>
      <c r="M196" s="27">
        <f t="shared" si="32"/>
        <v>142.5</v>
      </c>
      <c r="N196" s="39">
        <f t="shared" si="28"/>
        <v>2073308.7375</v>
      </c>
      <c r="O196" s="39"/>
      <c r="P196" s="39">
        <f t="shared" si="33"/>
        <v>2073.3087375</v>
      </c>
      <c r="Q196" s="32"/>
      <c r="R196" s="32"/>
      <c r="S196" s="39">
        <f t="shared" si="34"/>
        <v>15948.52875</v>
      </c>
      <c r="T196" s="40"/>
      <c r="U196" s="32"/>
      <c r="V196" s="41"/>
      <c r="W196" s="27"/>
      <c r="X196" s="40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</row>
    <row r="197" spans="1:88" s="30" customFormat="1" ht="15">
      <c r="A197" s="25" t="s">
        <v>55</v>
      </c>
      <c r="B197" s="27">
        <v>2</v>
      </c>
      <c r="C197" s="27">
        <v>39</v>
      </c>
      <c r="D197" s="27" t="s">
        <v>23</v>
      </c>
      <c r="E197" s="27">
        <v>1</v>
      </c>
      <c r="F197" s="32">
        <v>0.85</v>
      </c>
      <c r="G197" s="42"/>
      <c r="H197" s="42"/>
      <c r="I197" s="42"/>
      <c r="J197" s="38">
        <v>90</v>
      </c>
      <c r="K197" s="27">
        <v>75</v>
      </c>
      <c r="L197" s="27">
        <v>90</v>
      </c>
      <c r="M197" s="27">
        <f t="shared" si="32"/>
        <v>82.5</v>
      </c>
      <c r="N197" s="39">
        <f t="shared" si="28"/>
        <v>481106.58749999997</v>
      </c>
      <c r="O197" s="39"/>
      <c r="P197" s="39">
        <f t="shared" si="33"/>
        <v>481.1065875</v>
      </c>
      <c r="Q197" s="32"/>
      <c r="R197" s="32"/>
      <c r="S197" s="39">
        <f t="shared" si="34"/>
        <v>5345.62875</v>
      </c>
      <c r="T197" s="40"/>
      <c r="U197" s="32"/>
      <c r="V197" s="41"/>
      <c r="W197" s="27"/>
      <c r="X197" s="40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</row>
    <row r="198" spans="1:88" s="30" customFormat="1" ht="15">
      <c r="A198" s="25" t="s">
        <v>55</v>
      </c>
      <c r="B198" s="27">
        <v>6</v>
      </c>
      <c r="C198" s="27">
        <v>53</v>
      </c>
      <c r="D198" s="27" t="s">
        <v>23</v>
      </c>
      <c r="E198" s="27">
        <v>1</v>
      </c>
      <c r="F198" s="32">
        <v>1.55</v>
      </c>
      <c r="G198" s="42"/>
      <c r="H198" s="42"/>
      <c r="I198" s="42"/>
      <c r="J198" s="38">
        <v>153</v>
      </c>
      <c r="K198" s="27">
        <v>140</v>
      </c>
      <c r="L198" s="27">
        <v>150</v>
      </c>
      <c r="M198" s="27">
        <f t="shared" si="32"/>
        <v>145</v>
      </c>
      <c r="N198" s="39">
        <f t="shared" si="28"/>
        <v>2526494.355</v>
      </c>
      <c r="O198" s="39"/>
      <c r="P198" s="39">
        <f t="shared" si="33"/>
        <v>2526.494355</v>
      </c>
      <c r="Q198" s="32"/>
      <c r="R198" s="32"/>
      <c r="S198" s="39">
        <f t="shared" si="34"/>
        <v>16513.035</v>
      </c>
      <c r="T198" s="40"/>
      <c r="U198" s="32"/>
      <c r="V198" s="41"/>
      <c r="W198" s="27"/>
      <c r="X198" s="40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</row>
    <row r="199" spans="1:88" s="30" customFormat="1" ht="15">
      <c r="A199" s="25" t="s">
        <v>55</v>
      </c>
      <c r="B199" s="27">
        <v>7</v>
      </c>
      <c r="C199" s="27">
        <v>70</v>
      </c>
      <c r="D199" s="27" t="s">
        <v>23</v>
      </c>
      <c r="E199" s="27">
        <v>1</v>
      </c>
      <c r="F199" s="32">
        <v>1.24</v>
      </c>
      <c r="G199" s="42"/>
      <c r="H199" s="42"/>
      <c r="I199" s="42"/>
      <c r="J199" s="38">
        <v>123</v>
      </c>
      <c r="K199" s="27">
        <v>137</v>
      </c>
      <c r="L199" s="27">
        <v>128</v>
      </c>
      <c r="M199" s="27">
        <f t="shared" si="32"/>
        <v>132.5</v>
      </c>
      <c r="N199" s="39">
        <f t="shared" si="28"/>
        <v>1696007.4862499998</v>
      </c>
      <c r="O199" s="39"/>
      <c r="P199" s="39">
        <f t="shared" si="33"/>
        <v>1696.0074862499998</v>
      </c>
      <c r="Q199" s="32"/>
      <c r="R199" s="32"/>
      <c r="S199" s="39">
        <f t="shared" si="34"/>
        <v>13788.67875</v>
      </c>
      <c r="T199" s="40"/>
      <c r="U199" s="32"/>
      <c r="V199" s="41"/>
      <c r="W199" s="27"/>
      <c r="X199" s="40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</row>
    <row r="200" spans="1:88" s="30" customFormat="1" ht="15">
      <c r="A200" s="25" t="s">
        <v>55</v>
      </c>
      <c r="B200" s="27">
        <v>8</v>
      </c>
      <c r="C200" s="27">
        <v>89</v>
      </c>
      <c r="D200" s="27" t="s">
        <v>23</v>
      </c>
      <c r="E200" s="27">
        <v>1</v>
      </c>
      <c r="F200" s="32">
        <v>0.92</v>
      </c>
      <c r="G200" s="42"/>
      <c r="H200" s="42"/>
      <c r="I200" s="42"/>
      <c r="J200" s="38">
        <v>88</v>
      </c>
      <c r="K200" s="27">
        <v>89</v>
      </c>
      <c r="L200" s="27">
        <v>115</v>
      </c>
      <c r="M200" s="27">
        <f t="shared" si="32"/>
        <v>102</v>
      </c>
      <c r="N200" s="39">
        <f t="shared" si="28"/>
        <v>719074.5408</v>
      </c>
      <c r="O200" s="39"/>
      <c r="P200" s="39">
        <f t="shared" si="33"/>
        <v>719.0745407999999</v>
      </c>
      <c r="Q200" s="32"/>
      <c r="R200" s="32"/>
      <c r="S200" s="39">
        <f t="shared" si="34"/>
        <v>8171.3016</v>
      </c>
      <c r="T200" s="43">
        <f>SUM(S194:S200)</f>
        <v>76736.72160000002</v>
      </c>
      <c r="U200" s="32">
        <f>V200*100</f>
        <v>8.336374147331615</v>
      </c>
      <c r="V200" s="50">
        <f>T200/T213</f>
        <v>0.08336374147331614</v>
      </c>
      <c r="W200" s="27"/>
      <c r="X200" s="40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</row>
    <row r="201" spans="1:88" s="4" customFormat="1" ht="15">
      <c r="A201" s="1" t="s">
        <v>56</v>
      </c>
      <c r="B201" s="6">
        <v>1</v>
      </c>
      <c r="C201" s="6">
        <v>209</v>
      </c>
      <c r="D201" s="7" t="s">
        <v>18</v>
      </c>
      <c r="E201" s="7">
        <v>1</v>
      </c>
      <c r="F201" s="33">
        <v>2.52</v>
      </c>
      <c r="G201" s="6">
        <v>42.32</v>
      </c>
      <c r="H201" s="6">
        <v>39.26</v>
      </c>
      <c r="I201" s="6">
        <f aca="true" t="shared" si="35" ref="I201:I211">AVERAGE(G201,H201)</f>
        <v>40.79</v>
      </c>
      <c r="J201" s="44">
        <v>121</v>
      </c>
      <c r="K201" s="6">
        <v>110</v>
      </c>
      <c r="L201" s="6">
        <v>110</v>
      </c>
      <c r="M201" s="6">
        <f t="shared" si="32"/>
        <v>110</v>
      </c>
      <c r="N201" s="45">
        <f t="shared" si="28"/>
        <v>1149904.1400000001</v>
      </c>
      <c r="O201" s="45">
        <f aca="true" t="shared" si="36" ref="O201:O211">(1/3)*3.1416*F201*100*(I201/10)^2</f>
        <v>4390.7386257503995</v>
      </c>
      <c r="P201" s="45">
        <f t="shared" si="33"/>
        <v>1149.90414</v>
      </c>
      <c r="Q201" s="33">
        <f t="shared" si="33"/>
        <v>4.3907386257504</v>
      </c>
      <c r="R201" s="33">
        <f>SUM(Q201)</f>
        <v>4.3907386257504</v>
      </c>
      <c r="S201" s="45">
        <f t="shared" si="34"/>
        <v>9503.34</v>
      </c>
      <c r="T201" s="48">
        <f>SUM(S201)</f>
        <v>9503.34</v>
      </c>
      <c r="U201" s="33">
        <f>V201*100</f>
        <v>1.0324052974567315</v>
      </c>
      <c r="V201" s="49">
        <f>T201/T213</f>
        <v>0.010324052974567316</v>
      </c>
      <c r="W201" s="6"/>
      <c r="X201" s="46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</row>
    <row r="202" spans="1:88" s="30" customFormat="1" ht="15">
      <c r="A202" s="25" t="s">
        <v>57</v>
      </c>
      <c r="B202" s="27">
        <v>3</v>
      </c>
      <c r="C202" s="27">
        <v>23</v>
      </c>
      <c r="D202" s="28" t="s">
        <v>23</v>
      </c>
      <c r="E202" s="28">
        <v>1</v>
      </c>
      <c r="F202" s="32">
        <v>1.36</v>
      </c>
      <c r="G202" s="27">
        <v>20.08</v>
      </c>
      <c r="H202" s="27">
        <v>20.1</v>
      </c>
      <c r="I202" s="27">
        <f t="shared" si="35"/>
        <v>20.09</v>
      </c>
      <c r="J202" s="38">
        <v>133</v>
      </c>
      <c r="K202" s="27">
        <v>115</v>
      </c>
      <c r="L202" s="27">
        <v>85</v>
      </c>
      <c r="M202" s="27">
        <f t="shared" si="32"/>
        <v>100</v>
      </c>
      <c r="N202" s="39">
        <f t="shared" si="28"/>
        <v>1044582</v>
      </c>
      <c r="O202" s="39">
        <f t="shared" si="36"/>
        <v>574.8154271551998</v>
      </c>
      <c r="P202" s="39">
        <f t="shared" si="33"/>
        <v>1044.582</v>
      </c>
      <c r="Q202" s="32">
        <f t="shared" si="33"/>
        <v>0.5748154271551998</v>
      </c>
      <c r="R202" s="32"/>
      <c r="S202" s="39">
        <f t="shared" si="34"/>
        <v>7854</v>
      </c>
      <c r="T202" s="40"/>
      <c r="U202" s="32"/>
      <c r="V202" s="41"/>
      <c r="W202" s="27"/>
      <c r="X202" s="40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</row>
    <row r="203" spans="1:88" s="30" customFormat="1" ht="15">
      <c r="A203" s="25" t="s">
        <v>57</v>
      </c>
      <c r="B203" s="27">
        <v>5</v>
      </c>
      <c r="C203" s="27">
        <v>51</v>
      </c>
      <c r="D203" s="28" t="s">
        <v>23</v>
      </c>
      <c r="E203" s="28">
        <v>1</v>
      </c>
      <c r="F203" s="32">
        <v>1.22</v>
      </c>
      <c r="G203" s="27">
        <v>14.99</v>
      </c>
      <c r="H203" s="27">
        <v>15.18</v>
      </c>
      <c r="I203" s="27">
        <f t="shared" si="35"/>
        <v>15.085</v>
      </c>
      <c r="J203" s="38">
        <v>105</v>
      </c>
      <c r="K203" s="27">
        <v>80</v>
      </c>
      <c r="L203" s="27">
        <v>80</v>
      </c>
      <c r="M203" s="27">
        <f t="shared" si="32"/>
        <v>80</v>
      </c>
      <c r="N203" s="39">
        <f t="shared" si="28"/>
        <v>527788.7999999999</v>
      </c>
      <c r="O203" s="39">
        <f t="shared" si="36"/>
        <v>290.72346974440006</v>
      </c>
      <c r="P203" s="39">
        <f t="shared" si="33"/>
        <v>527.7887999999999</v>
      </c>
      <c r="Q203" s="32">
        <f t="shared" si="33"/>
        <v>0.29072346974440005</v>
      </c>
      <c r="R203" s="32"/>
      <c r="S203" s="39">
        <f t="shared" si="34"/>
        <v>5026.5599999999995</v>
      </c>
      <c r="T203" s="40"/>
      <c r="U203" s="32"/>
      <c r="V203" s="41"/>
      <c r="W203" s="27"/>
      <c r="X203" s="40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</row>
    <row r="204" spans="1:88" s="30" customFormat="1" ht="15">
      <c r="A204" s="25" t="s">
        <v>57</v>
      </c>
      <c r="B204" s="27">
        <v>4</v>
      </c>
      <c r="C204" s="27">
        <v>55</v>
      </c>
      <c r="D204" s="28" t="s">
        <v>23</v>
      </c>
      <c r="E204" s="28">
        <v>1</v>
      </c>
      <c r="F204" s="32">
        <v>1.09</v>
      </c>
      <c r="G204" s="28">
        <v>21.72</v>
      </c>
      <c r="H204" s="28">
        <v>21.06</v>
      </c>
      <c r="I204" s="28">
        <f t="shared" si="35"/>
        <v>21.39</v>
      </c>
      <c r="J204" s="38">
        <v>99</v>
      </c>
      <c r="K204" s="27">
        <v>77</v>
      </c>
      <c r="L204" s="27">
        <v>59</v>
      </c>
      <c r="M204" s="27">
        <f t="shared" si="32"/>
        <v>68</v>
      </c>
      <c r="N204" s="39">
        <f t="shared" si="28"/>
        <v>359537.27040000004</v>
      </c>
      <c r="O204" s="39">
        <f t="shared" si="36"/>
        <v>522.2491004808</v>
      </c>
      <c r="P204" s="39">
        <f t="shared" si="33"/>
        <v>359.5372704</v>
      </c>
      <c r="Q204" s="32">
        <f t="shared" si="33"/>
        <v>0.5222491004808001</v>
      </c>
      <c r="R204" s="32"/>
      <c r="S204" s="39">
        <f t="shared" si="34"/>
        <v>3631.6896</v>
      </c>
      <c r="T204" s="40"/>
      <c r="U204" s="32"/>
      <c r="V204" s="41"/>
      <c r="W204" s="27"/>
      <c r="X204" s="40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</row>
    <row r="205" spans="1:88" s="30" customFormat="1" ht="15">
      <c r="A205" s="25" t="s">
        <v>57</v>
      </c>
      <c r="B205" s="27">
        <v>2</v>
      </c>
      <c r="C205" s="27">
        <v>61</v>
      </c>
      <c r="D205" s="28" t="s">
        <v>23</v>
      </c>
      <c r="E205" s="28">
        <v>1</v>
      </c>
      <c r="F205" s="32">
        <v>1.24</v>
      </c>
      <c r="G205" s="27">
        <v>20.62</v>
      </c>
      <c r="H205" s="27">
        <v>20.66</v>
      </c>
      <c r="I205" s="27">
        <f t="shared" si="35"/>
        <v>20.64</v>
      </c>
      <c r="J205" s="38">
        <v>114</v>
      </c>
      <c r="K205" s="27">
        <v>63</v>
      </c>
      <c r="L205" s="27">
        <v>58</v>
      </c>
      <c r="M205" s="27">
        <f t="shared" si="32"/>
        <v>60.5</v>
      </c>
      <c r="N205" s="39">
        <f t="shared" si="28"/>
        <v>327722.6799</v>
      </c>
      <c r="O205" s="39">
        <f t="shared" si="36"/>
        <v>553.1853938688</v>
      </c>
      <c r="P205" s="39">
        <f t="shared" si="33"/>
        <v>327.7226799</v>
      </c>
      <c r="Q205" s="32">
        <f t="shared" si="33"/>
        <v>0.5531853938688001</v>
      </c>
      <c r="R205" s="32"/>
      <c r="S205" s="39">
        <f t="shared" si="34"/>
        <v>2874.76035</v>
      </c>
      <c r="T205" s="40"/>
      <c r="U205" s="32"/>
      <c r="V205" s="41"/>
      <c r="W205" s="27"/>
      <c r="X205" s="40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</row>
    <row r="206" spans="1:88" s="30" customFormat="1" ht="15">
      <c r="A206" s="25" t="s">
        <v>57</v>
      </c>
      <c r="B206" s="27">
        <v>6</v>
      </c>
      <c r="C206" s="27">
        <v>66</v>
      </c>
      <c r="D206" s="28" t="s">
        <v>23</v>
      </c>
      <c r="E206" s="28">
        <v>1</v>
      </c>
      <c r="F206" s="32">
        <v>1.23</v>
      </c>
      <c r="G206" s="28">
        <v>24.61</v>
      </c>
      <c r="H206" s="28">
        <v>24.41</v>
      </c>
      <c r="I206" s="28">
        <f t="shared" si="35"/>
        <v>24.509999999999998</v>
      </c>
      <c r="J206" s="38">
        <v>119</v>
      </c>
      <c r="K206" s="27">
        <v>124</v>
      </c>
      <c r="L206" s="27">
        <v>86</v>
      </c>
      <c r="M206" s="27">
        <f t="shared" si="32"/>
        <v>105</v>
      </c>
      <c r="N206" s="39">
        <f t="shared" si="28"/>
        <v>1030425.165</v>
      </c>
      <c r="O206" s="39">
        <f t="shared" si="36"/>
        <v>773.7868902455997</v>
      </c>
      <c r="P206" s="39">
        <f t="shared" si="33"/>
        <v>1030.425165</v>
      </c>
      <c r="Q206" s="32">
        <f t="shared" si="33"/>
        <v>0.7737868902455997</v>
      </c>
      <c r="R206" s="32"/>
      <c r="S206" s="39">
        <f t="shared" si="34"/>
        <v>8659.035</v>
      </c>
      <c r="T206" s="40"/>
      <c r="U206" s="32"/>
      <c r="V206" s="41"/>
      <c r="W206" s="27"/>
      <c r="X206" s="40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</row>
    <row r="207" spans="1:88" s="30" customFormat="1" ht="15">
      <c r="A207" s="25" t="s">
        <v>57</v>
      </c>
      <c r="B207" s="27">
        <v>7</v>
      </c>
      <c r="C207" s="27">
        <v>82</v>
      </c>
      <c r="D207" s="28" t="s">
        <v>23</v>
      </c>
      <c r="E207" s="28">
        <v>1</v>
      </c>
      <c r="F207" s="32">
        <v>1.29</v>
      </c>
      <c r="G207" s="28">
        <v>26.69</v>
      </c>
      <c r="H207" s="28">
        <v>27.31</v>
      </c>
      <c r="I207" s="28">
        <f t="shared" si="35"/>
        <v>27</v>
      </c>
      <c r="J207" s="38">
        <v>117</v>
      </c>
      <c r="K207" s="27">
        <v>115</v>
      </c>
      <c r="L207" s="27">
        <v>75</v>
      </c>
      <c r="M207" s="27">
        <f t="shared" si="32"/>
        <v>95</v>
      </c>
      <c r="N207" s="39">
        <f t="shared" si="28"/>
        <v>829323.495</v>
      </c>
      <c r="O207" s="39">
        <f t="shared" si="36"/>
        <v>984.797352</v>
      </c>
      <c r="P207" s="39">
        <f t="shared" si="33"/>
        <v>829.323495</v>
      </c>
      <c r="Q207" s="32">
        <f t="shared" si="33"/>
        <v>0.9847973520000001</v>
      </c>
      <c r="R207" s="32"/>
      <c r="S207" s="39">
        <f t="shared" si="34"/>
        <v>7088.235</v>
      </c>
      <c r="T207" s="40"/>
      <c r="U207" s="32"/>
      <c r="V207" s="41"/>
      <c r="W207" s="27"/>
      <c r="X207" s="40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</row>
    <row r="208" spans="1:88" s="30" customFormat="1" ht="15">
      <c r="A208" s="25" t="s">
        <v>57</v>
      </c>
      <c r="B208" s="27">
        <v>8</v>
      </c>
      <c r="C208" s="27">
        <v>92</v>
      </c>
      <c r="D208" s="28" t="s">
        <v>23</v>
      </c>
      <c r="E208" s="28">
        <v>1</v>
      </c>
      <c r="F208" s="32">
        <v>1.19</v>
      </c>
      <c r="G208" s="28">
        <v>18.44</v>
      </c>
      <c r="H208" s="28">
        <v>20</v>
      </c>
      <c r="I208" s="28">
        <f t="shared" si="35"/>
        <v>19.22</v>
      </c>
      <c r="J208" s="38">
        <v>103</v>
      </c>
      <c r="K208" s="27">
        <v>86</v>
      </c>
      <c r="L208" s="27">
        <v>65</v>
      </c>
      <c r="M208" s="27">
        <f t="shared" si="32"/>
        <v>75.5</v>
      </c>
      <c r="N208" s="39">
        <f t="shared" si="28"/>
        <v>461128.56405</v>
      </c>
      <c r="O208" s="39">
        <f t="shared" si="36"/>
        <v>460.34492701119996</v>
      </c>
      <c r="P208" s="39">
        <f t="shared" si="33"/>
        <v>461.12856404999997</v>
      </c>
      <c r="Q208" s="32">
        <f t="shared" si="33"/>
        <v>0.46034492701119994</v>
      </c>
      <c r="R208" s="32"/>
      <c r="S208" s="39">
        <f t="shared" si="34"/>
        <v>4476.97635</v>
      </c>
      <c r="T208" s="40"/>
      <c r="U208" s="32"/>
      <c r="V208" s="41"/>
      <c r="W208" s="27"/>
      <c r="X208" s="40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</row>
    <row r="209" spans="1:88" s="30" customFormat="1" ht="15">
      <c r="A209" s="25" t="s">
        <v>57</v>
      </c>
      <c r="B209" s="27">
        <v>1</v>
      </c>
      <c r="C209" s="27">
        <v>179</v>
      </c>
      <c r="D209" s="28" t="s">
        <v>23</v>
      </c>
      <c r="E209" s="28">
        <v>1</v>
      </c>
      <c r="F209" s="32">
        <v>1.23</v>
      </c>
      <c r="G209" s="28">
        <v>15.32</v>
      </c>
      <c r="H209" s="28">
        <v>15.42</v>
      </c>
      <c r="I209" s="28">
        <f t="shared" si="35"/>
        <v>15.370000000000001</v>
      </c>
      <c r="J209" s="38">
        <v>101</v>
      </c>
      <c r="K209" s="27">
        <v>37</v>
      </c>
      <c r="L209" s="27">
        <v>60</v>
      </c>
      <c r="M209" s="27">
        <f t="shared" si="32"/>
        <v>48.5</v>
      </c>
      <c r="N209" s="39">
        <f t="shared" si="28"/>
        <v>186593.17215</v>
      </c>
      <c r="O209" s="39">
        <f t="shared" si="36"/>
        <v>304.2863564664001</v>
      </c>
      <c r="P209" s="39">
        <f t="shared" si="33"/>
        <v>186.59317215</v>
      </c>
      <c r="Q209" s="32">
        <f t="shared" si="33"/>
        <v>0.3042863564664001</v>
      </c>
      <c r="R209" s="32">
        <f>SUM(Q202:Q209)</f>
        <v>4.464188916972399</v>
      </c>
      <c r="S209" s="39">
        <f t="shared" si="34"/>
        <v>1847.45715</v>
      </c>
      <c r="T209" s="43">
        <f>SUM(S202:S209)</f>
        <v>41458.713449999996</v>
      </c>
      <c r="U209" s="32">
        <f>V209*100</f>
        <v>4.503910771530919</v>
      </c>
      <c r="V209" s="50">
        <f>T209/T213</f>
        <v>0.04503910771530919</v>
      </c>
      <c r="W209" s="27"/>
      <c r="X209" s="40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</row>
    <row r="210" spans="1:88" s="4" customFormat="1" ht="15">
      <c r="A210" s="1" t="s">
        <v>58</v>
      </c>
      <c r="B210" s="6">
        <v>2</v>
      </c>
      <c r="C210" s="6">
        <v>211</v>
      </c>
      <c r="D210" s="7" t="s">
        <v>23</v>
      </c>
      <c r="E210" s="7">
        <v>1</v>
      </c>
      <c r="F210" s="33">
        <v>1.75</v>
      </c>
      <c r="G210" s="6">
        <v>32.13</v>
      </c>
      <c r="H210" s="6">
        <v>37.11</v>
      </c>
      <c r="I210" s="6">
        <f t="shared" si="35"/>
        <v>34.620000000000005</v>
      </c>
      <c r="J210" s="44">
        <v>110</v>
      </c>
      <c r="K210" s="6">
        <v>135</v>
      </c>
      <c r="L210" s="6">
        <v>120</v>
      </c>
      <c r="M210" s="6">
        <f t="shared" si="32"/>
        <v>127.5</v>
      </c>
      <c r="N210" s="45">
        <f t="shared" si="28"/>
        <v>1404442.4625000001</v>
      </c>
      <c r="O210" s="45">
        <f t="shared" si="36"/>
        <v>2196.452467440001</v>
      </c>
      <c r="P210" s="45">
        <f t="shared" si="33"/>
        <v>1404.4424625000001</v>
      </c>
      <c r="Q210" s="33">
        <f t="shared" si="33"/>
        <v>2.1964524674400008</v>
      </c>
      <c r="R210" s="33"/>
      <c r="S210" s="45">
        <f t="shared" si="34"/>
        <v>12767.65875</v>
      </c>
      <c r="T210" s="46"/>
      <c r="U210" s="33"/>
      <c r="V210" s="47"/>
      <c r="W210" s="6"/>
      <c r="X210" s="46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</row>
    <row r="211" spans="1:88" s="4" customFormat="1" ht="15">
      <c r="A211" s="1" t="s">
        <v>58</v>
      </c>
      <c r="B211" s="6">
        <v>1</v>
      </c>
      <c r="C211" s="6">
        <v>224</v>
      </c>
      <c r="D211" s="7" t="s">
        <v>23</v>
      </c>
      <c r="E211" s="7">
        <v>1</v>
      </c>
      <c r="F211" s="33">
        <v>1.6</v>
      </c>
      <c r="G211" s="6">
        <v>25.76</v>
      </c>
      <c r="H211" s="6">
        <v>25.91</v>
      </c>
      <c r="I211" s="6">
        <f t="shared" si="35"/>
        <v>25.835</v>
      </c>
      <c r="J211" s="44">
        <v>90</v>
      </c>
      <c r="K211" s="6">
        <v>90</v>
      </c>
      <c r="L211" s="6">
        <v>95</v>
      </c>
      <c r="M211" s="52">
        <f t="shared" si="32"/>
        <v>92.5</v>
      </c>
      <c r="N211" s="45">
        <f>3.1416*(M211/2)^2*J211</f>
        <v>604807.0875</v>
      </c>
      <c r="O211" s="45">
        <f t="shared" si="36"/>
        <v>1118.321174432</v>
      </c>
      <c r="P211" s="45">
        <f t="shared" si="33"/>
        <v>604.8070875000001</v>
      </c>
      <c r="Q211" s="33">
        <f t="shared" si="33"/>
        <v>1.1183211744319999</v>
      </c>
      <c r="R211" s="33">
        <f>SUM(Q210:Q211)</f>
        <v>3.3147736418720006</v>
      </c>
      <c r="S211" s="45">
        <f t="shared" si="34"/>
        <v>6720.07875</v>
      </c>
      <c r="T211" s="45">
        <f>SUM(S210:S211)</f>
        <v>19487.7375</v>
      </c>
      <c r="U211" s="33">
        <f>V211*100</f>
        <v>2.117070780425219</v>
      </c>
      <c r="V211" s="49">
        <f>T211/T213</f>
        <v>0.021170707804252193</v>
      </c>
      <c r="W211" s="6"/>
      <c r="X211" s="46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</row>
    <row r="212" spans="1:88" s="4" customFormat="1" ht="15">
      <c r="A212" s="20"/>
      <c r="B212" s="21"/>
      <c r="C212" s="21"/>
      <c r="D212" s="21"/>
      <c r="E212" s="21"/>
      <c r="F212" s="21"/>
      <c r="G212" s="21"/>
      <c r="H212" s="59"/>
      <c r="I212" s="59"/>
      <c r="J212" s="60"/>
      <c r="K212" s="21"/>
      <c r="L212" s="21"/>
      <c r="M212" s="21"/>
      <c r="N212" s="61"/>
      <c r="O212" s="61"/>
      <c r="P212" s="61"/>
      <c r="Q212" s="62"/>
      <c r="R212" s="62"/>
      <c r="S212" s="61"/>
      <c r="T212" s="59"/>
      <c r="U212" s="59"/>
      <c r="V212" s="21"/>
      <c r="W212" s="21"/>
      <c r="X212" s="21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3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</row>
    <row r="213" spans="1:88" s="4" customFormat="1" ht="15">
      <c r="A213" s="20"/>
      <c r="B213" s="21"/>
      <c r="C213" s="21"/>
      <c r="D213" s="21"/>
      <c r="E213" s="21"/>
      <c r="F213" s="21"/>
      <c r="G213" s="21"/>
      <c r="H213" s="59"/>
      <c r="I213" s="59"/>
      <c r="J213" s="60"/>
      <c r="K213" s="21"/>
      <c r="L213" s="21"/>
      <c r="M213" s="21"/>
      <c r="N213" s="61"/>
      <c r="O213" s="61"/>
      <c r="P213" s="61"/>
      <c r="Q213" s="62"/>
      <c r="R213" s="62"/>
      <c r="S213" s="63" t="s">
        <v>59</v>
      </c>
      <c r="T213" s="64">
        <f>SUM(T2:T211)</f>
        <v>920504.7691455</v>
      </c>
      <c r="U213" s="59"/>
      <c r="V213" s="21"/>
      <c r="W213" s="65"/>
      <c r="X213" s="66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3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</row>
    <row r="214" spans="1:88" s="4" customFormat="1" ht="15">
      <c r="A214" s="20"/>
      <c r="B214" s="21"/>
      <c r="C214" s="21"/>
      <c r="D214" s="21"/>
      <c r="E214" s="21"/>
      <c r="F214" s="21"/>
      <c r="G214" s="21"/>
      <c r="H214" s="59"/>
      <c r="I214" s="59"/>
      <c r="J214" s="60"/>
      <c r="K214" s="21"/>
      <c r="L214" s="21"/>
      <c r="M214" s="21"/>
      <c r="N214" s="61"/>
      <c r="O214" s="61"/>
      <c r="P214" s="61"/>
      <c r="Q214" s="62"/>
      <c r="R214" s="62"/>
      <c r="S214" s="61"/>
      <c r="T214" s="21"/>
      <c r="U214" s="59"/>
      <c r="V214" s="21"/>
      <c r="W214" s="21"/>
      <c r="X214" s="21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3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</row>
    <row r="215" spans="1:88" s="4" customFormat="1" ht="15">
      <c r="A215" s="20"/>
      <c r="B215" s="21"/>
      <c r="C215" s="21"/>
      <c r="D215" s="21"/>
      <c r="E215" s="21"/>
      <c r="F215" s="21"/>
      <c r="G215" s="21"/>
      <c r="H215" s="59"/>
      <c r="I215" s="59"/>
      <c r="J215" s="60"/>
      <c r="K215" s="21"/>
      <c r="L215" s="21"/>
      <c r="M215" s="21"/>
      <c r="N215" s="61"/>
      <c r="O215" s="61"/>
      <c r="P215" s="61"/>
      <c r="Q215" s="62"/>
      <c r="R215" s="62"/>
      <c r="S215" s="63" t="s">
        <v>60</v>
      </c>
      <c r="T215" s="33">
        <f>T213/10000</f>
        <v>92.05047691455</v>
      </c>
      <c r="U215" s="59"/>
      <c r="V215" s="21"/>
      <c r="W215" s="21"/>
      <c r="X215" s="21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3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</row>
  </sheetData>
  <sheetProtection/>
  <printOptions/>
  <pageMargins left="0.16" right="0.16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7"/>
  <sheetViews>
    <sheetView zoomScalePageLayoutView="0" workbookViewId="0" topLeftCell="A1">
      <selection activeCell="D16" sqref="D16"/>
    </sheetView>
  </sheetViews>
  <sheetFormatPr defaultColWidth="11.421875" defaultRowHeight="15"/>
  <cols>
    <col min="1" max="1" width="9.00390625" style="67" customWidth="1"/>
    <col min="2" max="2" width="24.8515625" style="67" customWidth="1"/>
    <col min="3" max="3" width="64.00390625" style="67" customWidth="1"/>
    <col min="4" max="4" width="57.57421875" style="78" customWidth="1"/>
    <col min="5" max="5" width="11.421875" style="77" customWidth="1"/>
    <col min="6" max="16384" width="11.00390625" style="67" customWidth="1"/>
  </cols>
  <sheetData>
    <row r="1" spans="1:5" ht="15">
      <c r="A1" s="68" t="s">
        <v>83</v>
      </c>
      <c r="B1" s="68" t="s">
        <v>84</v>
      </c>
      <c r="C1" s="68" t="s">
        <v>85</v>
      </c>
      <c r="D1" s="70" t="s">
        <v>86</v>
      </c>
      <c r="E1" s="71" t="s">
        <v>87</v>
      </c>
    </row>
    <row r="2" spans="1:5" ht="15">
      <c r="A2" s="72" t="s">
        <v>18</v>
      </c>
      <c r="B2" s="73" t="s">
        <v>0</v>
      </c>
      <c r="C2" s="79" t="s">
        <v>105</v>
      </c>
      <c r="D2" s="79"/>
      <c r="E2" s="72"/>
    </row>
    <row r="3" spans="1:5" ht="30">
      <c r="A3" s="72" t="s">
        <v>80</v>
      </c>
      <c r="B3" s="73" t="s">
        <v>1</v>
      </c>
      <c r="C3" s="79" t="s">
        <v>106</v>
      </c>
      <c r="D3" s="79"/>
      <c r="E3" s="72"/>
    </row>
    <row r="4" spans="1:5" ht="30">
      <c r="A4" s="72" t="s">
        <v>81</v>
      </c>
      <c r="B4" s="73" t="s">
        <v>2</v>
      </c>
      <c r="C4" s="79" t="s">
        <v>107</v>
      </c>
      <c r="D4" s="79"/>
      <c r="E4" s="72"/>
    </row>
    <row r="5" spans="1:5" ht="15">
      <c r="A5" s="72" t="s">
        <v>82</v>
      </c>
      <c r="B5" s="73" t="s">
        <v>3</v>
      </c>
      <c r="C5" s="79" t="s">
        <v>108</v>
      </c>
      <c r="D5" s="79"/>
      <c r="E5" s="72"/>
    </row>
    <row r="6" spans="1:5" ht="45">
      <c r="A6" s="72" t="s">
        <v>88</v>
      </c>
      <c r="B6" s="74" t="s">
        <v>61</v>
      </c>
      <c r="C6" s="79" t="s">
        <v>109</v>
      </c>
      <c r="D6" s="79" t="s">
        <v>143</v>
      </c>
      <c r="E6" s="72"/>
    </row>
    <row r="7" spans="1:5" ht="30">
      <c r="A7" s="72" t="s">
        <v>89</v>
      </c>
      <c r="B7" s="73" t="s">
        <v>115</v>
      </c>
      <c r="C7" s="79" t="s">
        <v>128</v>
      </c>
      <c r="D7" s="79" t="s">
        <v>144</v>
      </c>
      <c r="E7" s="72" t="s">
        <v>110</v>
      </c>
    </row>
    <row r="8" spans="1:5" ht="60">
      <c r="A8" s="72" t="s">
        <v>90</v>
      </c>
      <c r="B8" s="74" t="s">
        <v>116</v>
      </c>
      <c r="C8" s="79" t="s">
        <v>129</v>
      </c>
      <c r="D8" s="79" t="s">
        <v>146</v>
      </c>
      <c r="E8" s="72" t="s">
        <v>111</v>
      </c>
    </row>
    <row r="9" spans="1:5" ht="60">
      <c r="A9" s="72" t="s">
        <v>91</v>
      </c>
      <c r="B9" s="74" t="s">
        <v>117</v>
      </c>
      <c r="C9" s="79" t="s">
        <v>129</v>
      </c>
      <c r="D9" s="79" t="s">
        <v>145</v>
      </c>
      <c r="E9" s="72" t="s">
        <v>111</v>
      </c>
    </row>
    <row r="10" spans="1:5" ht="30">
      <c r="A10" s="72" t="s">
        <v>92</v>
      </c>
      <c r="B10" s="74" t="s">
        <v>118</v>
      </c>
      <c r="C10" s="79" t="s">
        <v>158</v>
      </c>
      <c r="D10" s="79" t="s">
        <v>147</v>
      </c>
      <c r="E10" s="72" t="s">
        <v>111</v>
      </c>
    </row>
    <row r="11" spans="1:5" ht="30">
      <c r="A11" s="72" t="s">
        <v>93</v>
      </c>
      <c r="B11" s="74" t="s">
        <v>119</v>
      </c>
      <c r="C11" s="79" t="s">
        <v>130</v>
      </c>
      <c r="D11" s="79" t="s">
        <v>148</v>
      </c>
      <c r="E11" s="72" t="s">
        <v>112</v>
      </c>
    </row>
    <row r="12" spans="1:5" ht="45">
      <c r="A12" s="72" t="s">
        <v>94</v>
      </c>
      <c r="B12" s="74" t="s">
        <v>121</v>
      </c>
      <c r="C12" s="79" t="s">
        <v>131</v>
      </c>
      <c r="D12" s="79" t="s">
        <v>151</v>
      </c>
      <c r="E12" s="72" t="s">
        <v>112</v>
      </c>
    </row>
    <row r="13" spans="1:5" ht="45">
      <c r="A13" s="72" t="s">
        <v>95</v>
      </c>
      <c r="B13" s="74" t="s">
        <v>120</v>
      </c>
      <c r="C13" s="79" t="s">
        <v>131</v>
      </c>
      <c r="D13" s="79" t="s">
        <v>152</v>
      </c>
      <c r="E13" s="72" t="s">
        <v>112</v>
      </c>
    </row>
    <row r="14" spans="1:5" ht="15">
      <c r="A14" s="72" t="s">
        <v>23</v>
      </c>
      <c r="B14" s="74" t="s">
        <v>122</v>
      </c>
      <c r="C14" s="79" t="s">
        <v>159</v>
      </c>
      <c r="D14" s="79" t="s">
        <v>153</v>
      </c>
      <c r="E14" s="72" t="s">
        <v>112</v>
      </c>
    </row>
    <row r="15" spans="1:5" ht="17.25">
      <c r="A15" s="72" t="s">
        <v>96</v>
      </c>
      <c r="B15" s="75" t="s">
        <v>123</v>
      </c>
      <c r="C15" s="79" t="s">
        <v>132</v>
      </c>
      <c r="D15" s="79" t="s">
        <v>165</v>
      </c>
      <c r="E15" s="72" t="s">
        <v>113</v>
      </c>
    </row>
    <row r="16" spans="1:5" ht="17.25">
      <c r="A16" s="72" t="s">
        <v>97</v>
      </c>
      <c r="B16" s="75" t="s">
        <v>124</v>
      </c>
      <c r="C16" s="79" t="s">
        <v>133</v>
      </c>
      <c r="D16" s="79" t="s">
        <v>166</v>
      </c>
      <c r="E16" s="72" t="s">
        <v>113</v>
      </c>
    </row>
    <row r="17" spans="1:5" ht="15">
      <c r="A17" s="72" t="s">
        <v>98</v>
      </c>
      <c r="B17" s="75" t="s">
        <v>123</v>
      </c>
      <c r="C17" s="79" t="s">
        <v>134</v>
      </c>
      <c r="D17" s="79"/>
      <c r="E17" s="72" t="s">
        <v>95</v>
      </c>
    </row>
    <row r="18" spans="1:5" ht="15">
      <c r="A18" s="72" t="s">
        <v>99</v>
      </c>
      <c r="B18" s="76" t="s">
        <v>124</v>
      </c>
      <c r="C18" s="79" t="s">
        <v>135</v>
      </c>
      <c r="D18" s="79"/>
      <c r="E18" s="72" t="s">
        <v>95</v>
      </c>
    </row>
    <row r="19" spans="1:5" ht="15">
      <c r="A19" s="72" t="s">
        <v>100</v>
      </c>
      <c r="B19" s="76" t="s">
        <v>125</v>
      </c>
      <c r="C19" s="80" t="s">
        <v>136</v>
      </c>
      <c r="D19" s="79" t="s">
        <v>160</v>
      </c>
      <c r="E19" s="72" t="s">
        <v>95</v>
      </c>
    </row>
    <row r="20" spans="1:5" ht="30">
      <c r="A20" s="72" t="s">
        <v>101</v>
      </c>
      <c r="B20" s="75" t="s">
        <v>126</v>
      </c>
      <c r="C20" s="79" t="s">
        <v>137</v>
      </c>
      <c r="D20" s="81" t="s">
        <v>139</v>
      </c>
      <c r="E20" s="72" t="s">
        <v>114</v>
      </c>
    </row>
    <row r="21" spans="1:5" ht="17.25">
      <c r="A21" s="72" t="s">
        <v>102</v>
      </c>
      <c r="B21" s="74" t="s">
        <v>127</v>
      </c>
      <c r="C21" s="79" t="s">
        <v>138</v>
      </c>
      <c r="D21" s="81" t="s">
        <v>140</v>
      </c>
      <c r="E21" s="72" t="s">
        <v>114</v>
      </c>
    </row>
    <row r="22" spans="1:5" ht="15">
      <c r="A22" s="72" t="s">
        <v>103</v>
      </c>
      <c r="B22" s="74" t="s">
        <v>15</v>
      </c>
      <c r="C22" s="79" t="s">
        <v>141</v>
      </c>
      <c r="D22" s="82" t="s">
        <v>150</v>
      </c>
      <c r="E22" s="72"/>
    </row>
    <row r="23" spans="1:5" ht="30">
      <c r="A23" s="72" t="s">
        <v>104</v>
      </c>
      <c r="B23" s="73" t="s">
        <v>16</v>
      </c>
      <c r="C23" s="79" t="s">
        <v>142</v>
      </c>
      <c r="D23" s="79" t="s">
        <v>149</v>
      </c>
      <c r="E23" s="72"/>
    </row>
    <row r="24" spans="1:2" ht="15">
      <c r="A24" s="77"/>
      <c r="B24" s="69"/>
    </row>
    <row r="25" spans="1:6" ht="15">
      <c r="A25" s="77"/>
      <c r="B25" s="37"/>
      <c r="C25" s="77"/>
      <c r="D25" s="77"/>
      <c r="F25" s="77"/>
    </row>
    <row r="26" spans="1:6" ht="15">
      <c r="A26" s="77"/>
      <c r="B26" s="59"/>
      <c r="C26" s="77"/>
      <c r="D26" s="77"/>
      <c r="F26" s="77"/>
    </row>
    <row r="27" spans="1:6" ht="15">
      <c r="A27" s="77"/>
      <c r="B27" s="59"/>
      <c r="C27" s="77"/>
      <c r="D27" s="77"/>
      <c r="F27" s="77"/>
    </row>
    <row r="28" spans="1:6" ht="15">
      <c r="A28" s="77"/>
      <c r="B28" s="59"/>
      <c r="C28" s="77"/>
      <c r="D28" s="77"/>
      <c r="F28" s="77"/>
    </row>
    <row r="29" spans="1:6" ht="15">
      <c r="A29" s="77"/>
      <c r="B29" s="59"/>
      <c r="C29" s="77"/>
      <c r="D29" s="77"/>
      <c r="F29" s="77"/>
    </row>
    <row r="30" spans="1:6" ht="15">
      <c r="A30" s="77"/>
      <c r="B30" s="59"/>
      <c r="C30" s="77"/>
      <c r="D30" s="77"/>
      <c r="F30" s="77"/>
    </row>
    <row r="31" spans="1:6" ht="15">
      <c r="A31" s="77"/>
      <c r="B31" s="59"/>
      <c r="C31" s="77"/>
      <c r="D31" s="77"/>
      <c r="F31" s="77"/>
    </row>
    <row r="32" spans="1:6" ht="15">
      <c r="A32" s="77"/>
      <c r="B32" s="59"/>
      <c r="C32" s="77"/>
      <c r="D32" s="77"/>
      <c r="F32" s="77"/>
    </row>
    <row r="33" spans="1:6" ht="15">
      <c r="A33" s="77"/>
      <c r="B33" s="59"/>
      <c r="C33" s="77"/>
      <c r="D33" s="77"/>
      <c r="F33" s="77"/>
    </row>
    <row r="34" spans="1:6" ht="15">
      <c r="A34" s="77"/>
      <c r="B34" s="59"/>
      <c r="C34" s="77"/>
      <c r="D34" s="77"/>
      <c r="F34" s="77"/>
    </row>
    <row r="35" spans="1:6" ht="15">
      <c r="A35" s="77"/>
      <c r="B35" s="59"/>
      <c r="C35" s="77"/>
      <c r="D35" s="77"/>
      <c r="F35" s="77"/>
    </row>
    <row r="36" spans="1:6" ht="15">
      <c r="A36" s="77"/>
      <c r="B36" s="59"/>
      <c r="C36" s="77"/>
      <c r="D36" s="77"/>
      <c r="F36" s="77"/>
    </row>
    <row r="37" spans="1:6" ht="15">
      <c r="A37" s="77"/>
      <c r="B37" s="59"/>
      <c r="C37" s="77"/>
      <c r="D37" s="77"/>
      <c r="F37" s="77"/>
    </row>
    <row r="38" spans="1:6" ht="15">
      <c r="A38" s="77"/>
      <c r="B38" s="59"/>
      <c r="C38" s="77"/>
      <c r="D38" s="77"/>
      <c r="F38" s="77"/>
    </row>
    <row r="39" spans="1:6" ht="15">
      <c r="A39" s="77"/>
      <c r="B39" s="59"/>
      <c r="C39" s="77"/>
      <c r="D39" s="77"/>
      <c r="F39" s="77"/>
    </row>
    <row r="40" spans="1:6" ht="15">
      <c r="A40" s="77"/>
      <c r="B40" s="59"/>
      <c r="C40" s="77"/>
      <c r="D40" s="77"/>
      <c r="F40" s="77"/>
    </row>
    <row r="41" spans="1:6" ht="15">
      <c r="A41" s="77"/>
      <c r="B41" s="59"/>
      <c r="C41" s="77"/>
      <c r="D41" s="77"/>
      <c r="F41" s="77"/>
    </row>
    <row r="42" spans="1:6" ht="15">
      <c r="A42" s="77"/>
      <c r="B42" s="59"/>
      <c r="C42" s="77"/>
      <c r="D42" s="77"/>
      <c r="F42" s="77"/>
    </row>
    <row r="43" spans="1:6" ht="15">
      <c r="A43" s="77"/>
      <c r="B43" s="59"/>
      <c r="C43" s="77"/>
      <c r="D43" s="77"/>
      <c r="F43" s="77"/>
    </row>
    <row r="44" spans="1:6" ht="15">
      <c r="A44" s="77"/>
      <c r="B44" s="59"/>
      <c r="C44" s="77"/>
      <c r="D44" s="77"/>
      <c r="F44" s="77"/>
    </row>
    <row r="45" spans="1:6" ht="15">
      <c r="A45" s="77"/>
      <c r="B45" s="59"/>
      <c r="C45" s="77"/>
      <c r="D45" s="77"/>
      <c r="F45" s="77"/>
    </row>
    <row r="46" spans="1:6" ht="15">
      <c r="A46" s="77"/>
      <c r="B46" s="59"/>
      <c r="C46" s="77"/>
      <c r="D46" s="77"/>
      <c r="F46" s="77"/>
    </row>
    <row r="47" spans="1:6" ht="15">
      <c r="A47" s="77"/>
      <c r="B47" s="59"/>
      <c r="C47" s="77"/>
      <c r="D47" s="77"/>
      <c r="F47" s="77"/>
    </row>
    <row r="48" spans="1:6" ht="15">
      <c r="A48" s="77"/>
      <c r="B48" s="59"/>
      <c r="C48" s="77"/>
      <c r="D48" s="77"/>
      <c r="F48" s="77"/>
    </row>
    <row r="49" spans="1:6" ht="15">
      <c r="A49" s="77"/>
      <c r="B49" s="59"/>
      <c r="C49" s="77"/>
      <c r="D49" s="77"/>
      <c r="F49" s="77"/>
    </row>
    <row r="50" spans="1:6" ht="15">
      <c r="A50" s="77"/>
      <c r="B50" s="59"/>
      <c r="C50" s="77"/>
      <c r="D50" s="77"/>
      <c r="F50" s="77"/>
    </row>
    <row r="51" spans="1:6" ht="15">
      <c r="A51" s="77"/>
      <c r="B51" s="59"/>
      <c r="C51" s="77"/>
      <c r="D51" s="77"/>
      <c r="F51" s="77"/>
    </row>
    <row r="52" spans="1:6" ht="15">
      <c r="A52" s="77"/>
      <c r="B52" s="59"/>
      <c r="C52" s="77"/>
      <c r="D52" s="77"/>
      <c r="F52" s="77"/>
    </row>
    <row r="53" spans="1:6" ht="15">
      <c r="A53" s="77"/>
      <c r="B53" s="59"/>
      <c r="C53" s="77"/>
      <c r="D53" s="77"/>
      <c r="F53" s="77"/>
    </row>
    <row r="54" spans="1:6" ht="15">
      <c r="A54" s="77"/>
      <c r="B54" s="59"/>
      <c r="C54" s="77"/>
      <c r="D54" s="77"/>
      <c r="F54" s="77"/>
    </row>
    <row r="55" spans="1:6" ht="15">
      <c r="A55" s="77"/>
      <c r="B55" s="59"/>
      <c r="C55" s="77"/>
      <c r="D55" s="77"/>
      <c r="F55" s="77"/>
    </row>
    <row r="56" spans="1:6" ht="15">
      <c r="A56" s="77"/>
      <c r="B56" s="59"/>
      <c r="C56" s="77"/>
      <c r="D56" s="77"/>
      <c r="F56" s="77"/>
    </row>
    <row r="57" spans="1:6" ht="15">
      <c r="A57" s="77"/>
      <c r="B57" s="59"/>
      <c r="C57" s="77"/>
      <c r="D57" s="77"/>
      <c r="F57" s="77"/>
    </row>
    <row r="58" spans="1:6" ht="15">
      <c r="A58" s="77"/>
      <c r="B58" s="59"/>
      <c r="C58" s="77"/>
      <c r="D58" s="77"/>
      <c r="F58" s="77"/>
    </row>
    <row r="59" spans="1:6" ht="15">
      <c r="A59" s="77"/>
      <c r="B59" s="59"/>
      <c r="C59" s="77"/>
      <c r="D59" s="77"/>
      <c r="F59" s="77"/>
    </row>
    <row r="60" spans="1:6" ht="15">
      <c r="A60" s="77"/>
      <c r="B60" s="59"/>
      <c r="C60" s="77"/>
      <c r="D60" s="77"/>
      <c r="F60" s="77"/>
    </row>
    <row r="61" spans="1:6" ht="15">
      <c r="A61" s="77"/>
      <c r="B61" s="59"/>
      <c r="C61" s="77"/>
      <c r="D61" s="77"/>
      <c r="F61" s="77"/>
    </row>
    <row r="62" spans="1:6" ht="15">
      <c r="A62" s="77"/>
      <c r="B62" s="59"/>
      <c r="C62" s="77"/>
      <c r="D62" s="77"/>
      <c r="F62" s="77"/>
    </row>
    <row r="63" spans="1:6" ht="15">
      <c r="A63" s="77"/>
      <c r="B63" s="59"/>
      <c r="C63" s="77"/>
      <c r="D63" s="77"/>
      <c r="F63" s="77"/>
    </row>
    <row r="64" spans="1:6" ht="15">
      <c r="A64" s="77"/>
      <c r="B64" s="59"/>
      <c r="C64" s="77"/>
      <c r="D64" s="77"/>
      <c r="F64" s="77"/>
    </row>
    <row r="65" spans="1:6" ht="15">
      <c r="A65" s="77"/>
      <c r="B65" s="59"/>
      <c r="C65" s="77"/>
      <c r="D65" s="77"/>
      <c r="F65" s="77"/>
    </row>
    <row r="66" spans="1:6" ht="15">
      <c r="A66" s="77"/>
      <c r="B66" s="59"/>
      <c r="C66" s="77"/>
      <c r="D66" s="77"/>
      <c r="F66" s="77"/>
    </row>
    <row r="67" spans="1:6" ht="15">
      <c r="A67" s="77"/>
      <c r="B67" s="59"/>
      <c r="C67" s="77"/>
      <c r="D67" s="77"/>
      <c r="F67" s="77"/>
    </row>
    <row r="68" spans="1:6" ht="15">
      <c r="A68" s="77"/>
      <c r="B68" s="59"/>
      <c r="C68" s="77"/>
      <c r="D68" s="77"/>
      <c r="F68" s="77"/>
    </row>
    <row r="69" spans="1:6" ht="15">
      <c r="A69" s="77"/>
      <c r="B69" s="59"/>
      <c r="C69" s="77"/>
      <c r="D69" s="77"/>
      <c r="F69" s="77"/>
    </row>
    <row r="70" spans="1:6" ht="15">
      <c r="A70" s="77"/>
      <c r="B70" s="59"/>
      <c r="C70" s="77"/>
      <c r="D70" s="77"/>
      <c r="F70" s="77"/>
    </row>
    <row r="71" spans="1:6" ht="15">
      <c r="A71" s="77"/>
      <c r="B71" s="59"/>
      <c r="C71" s="77"/>
      <c r="D71" s="77"/>
      <c r="F71" s="77"/>
    </row>
    <row r="72" spans="1:6" ht="15">
      <c r="A72" s="77"/>
      <c r="B72" s="59"/>
      <c r="C72" s="77"/>
      <c r="D72" s="77"/>
      <c r="F72" s="77"/>
    </row>
    <row r="73" spans="1:6" ht="15">
      <c r="A73" s="77"/>
      <c r="B73" s="59"/>
      <c r="C73" s="77"/>
      <c r="D73" s="77"/>
      <c r="F73" s="77"/>
    </row>
    <row r="74" spans="1:6" ht="15">
      <c r="A74" s="77"/>
      <c r="B74" s="59"/>
      <c r="C74" s="77"/>
      <c r="D74" s="77"/>
      <c r="F74" s="77"/>
    </row>
    <row r="75" spans="1:6" ht="15">
      <c r="A75" s="77"/>
      <c r="B75" s="59"/>
      <c r="C75" s="77"/>
      <c r="D75" s="77"/>
      <c r="F75" s="77"/>
    </row>
    <row r="76" spans="1:6" ht="15">
      <c r="A76" s="77"/>
      <c r="B76" s="59"/>
      <c r="C76" s="77"/>
      <c r="D76" s="77"/>
      <c r="F76" s="77"/>
    </row>
    <row r="77" spans="1:6" ht="15">
      <c r="A77" s="77"/>
      <c r="B77" s="59"/>
      <c r="C77" s="77"/>
      <c r="D77" s="77"/>
      <c r="F77" s="77"/>
    </row>
    <row r="78" spans="1:6" ht="15">
      <c r="A78" s="77"/>
      <c r="B78" s="59"/>
      <c r="C78" s="77"/>
      <c r="D78" s="77"/>
      <c r="F78" s="77"/>
    </row>
    <row r="79" spans="1:6" ht="15">
      <c r="A79" s="77"/>
      <c r="B79" s="59"/>
      <c r="C79" s="77"/>
      <c r="D79" s="77"/>
      <c r="F79" s="77"/>
    </row>
    <row r="80" spans="1:6" ht="15">
      <c r="A80" s="77"/>
      <c r="B80" s="59"/>
      <c r="C80" s="77"/>
      <c r="D80" s="77"/>
      <c r="F80" s="77"/>
    </row>
    <row r="81" spans="1:6" ht="15">
      <c r="A81" s="77"/>
      <c r="B81" s="59"/>
      <c r="C81" s="77"/>
      <c r="D81" s="77"/>
      <c r="F81" s="77"/>
    </row>
    <row r="82" spans="1:6" ht="15">
      <c r="A82" s="77"/>
      <c r="B82" s="59"/>
      <c r="C82" s="77"/>
      <c r="D82" s="77"/>
      <c r="F82" s="77"/>
    </row>
    <row r="83" spans="1:6" ht="15">
      <c r="A83" s="77"/>
      <c r="B83" s="59"/>
      <c r="C83" s="77"/>
      <c r="D83" s="77"/>
      <c r="F83" s="77"/>
    </row>
    <row r="84" spans="1:6" ht="15">
      <c r="A84" s="77"/>
      <c r="B84" s="59"/>
      <c r="C84" s="77"/>
      <c r="D84" s="77"/>
      <c r="F84" s="77"/>
    </row>
    <row r="85" spans="1:6" ht="15">
      <c r="A85" s="77"/>
      <c r="B85" s="59"/>
      <c r="C85" s="77"/>
      <c r="D85" s="77"/>
      <c r="F85" s="77"/>
    </row>
    <row r="86" spans="1:6" ht="15">
      <c r="A86" s="77"/>
      <c r="B86" s="59"/>
      <c r="C86" s="77"/>
      <c r="D86" s="77"/>
      <c r="F86" s="77"/>
    </row>
    <row r="87" spans="1:6" ht="15">
      <c r="A87" s="77"/>
      <c r="B87" s="59"/>
      <c r="C87" s="77"/>
      <c r="D87" s="77"/>
      <c r="F87" s="77"/>
    </row>
    <row r="88" spans="1:6" ht="15">
      <c r="A88" s="77"/>
      <c r="B88" s="59"/>
      <c r="C88" s="77"/>
      <c r="D88" s="77"/>
      <c r="F88" s="77"/>
    </row>
    <row r="89" spans="1:6" ht="15">
      <c r="A89" s="77"/>
      <c r="B89" s="59"/>
      <c r="C89" s="77"/>
      <c r="D89" s="77"/>
      <c r="F89" s="77"/>
    </row>
    <row r="90" spans="1:6" ht="15">
      <c r="A90" s="77"/>
      <c r="B90" s="59"/>
      <c r="C90" s="77"/>
      <c r="D90" s="77"/>
      <c r="F90" s="77"/>
    </row>
    <row r="91" spans="1:6" ht="15">
      <c r="A91" s="77"/>
      <c r="B91" s="59"/>
      <c r="C91" s="77"/>
      <c r="D91" s="77"/>
      <c r="F91" s="77"/>
    </row>
    <row r="92" spans="1:6" ht="15">
      <c r="A92" s="77"/>
      <c r="B92" s="59"/>
      <c r="C92" s="77"/>
      <c r="D92" s="77"/>
      <c r="F92" s="77"/>
    </row>
    <row r="93" spans="1:6" ht="15">
      <c r="A93" s="77"/>
      <c r="B93" s="59"/>
      <c r="C93" s="77"/>
      <c r="D93" s="77"/>
      <c r="F93" s="77"/>
    </row>
    <row r="94" spans="1:6" ht="15">
      <c r="A94" s="77"/>
      <c r="B94" s="59"/>
      <c r="C94" s="77"/>
      <c r="D94" s="77"/>
      <c r="F94" s="77"/>
    </row>
    <row r="95" spans="1:6" ht="15">
      <c r="A95" s="77"/>
      <c r="B95" s="59"/>
      <c r="C95" s="77"/>
      <c r="D95" s="77"/>
      <c r="F95" s="77"/>
    </row>
    <row r="96" spans="1:6" ht="15">
      <c r="A96" s="77"/>
      <c r="B96" s="59"/>
      <c r="C96" s="77"/>
      <c r="D96" s="77"/>
      <c r="F96" s="77"/>
    </row>
    <row r="97" spans="1:6" ht="15">
      <c r="A97" s="77"/>
      <c r="B97" s="59"/>
      <c r="C97" s="77"/>
      <c r="D97" s="77"/>
      <c r="F97" s="77"/>
    </row>
    <row r="98" spans="1:6" ht="15">
      <c r="A98" s="77"/>
      <c r="B98" s="59"/>
      <c r="C98" s="77"/>
      <c r="D98" s="77"/>
      <c r="F98" s="77"/>
    </row>
    <row r="99" spans="1:6" ht="15">
      <c r="A99" s="77"/>
      <c r="B99" s="59"/>
      <c r="C99" s="77"/>
      <c r="D99" s="77"/>
      <c r="F99" s="77"/>
    </row>
    <row r="100" spans="1:6" ht="15">
      <c r="A100" s="77"/>
      <c r="B100" s="59"/>
      <c r="C100" s="77"/>
      <c r="D100" s="77"/>
      <c r="F100" s="77"/>
    </row>
    <row r="101" spans="1:6" ht="15">
      <c r="A101" s="77"/>
      <c r="B101" s="59"/>
      <c r="C101" s="77"/>
      <c r="D101" s="77"/>
      <c r="F101" s="77"/>
    </row>
    <row r="102" spans="1:6" ht="15">
      <c r="A102" s="77"/>
      <c r="B102" s="59"/>
      <c r="C102" s="77"/>
      <c r="D102" s="77"/>
      <c r="F102" s="77"/>
    </row>
    <row r="103" spans="1:6" ht="15">
      <c r="A103" s="77"/>
      <c r="B103" s="59"/>
      <c r="C103" s="77"/>
      <c r="D103" s="77"/>
      <c r="F103" s="77"/>
    </row>
    <row r="104" spans="1:6" ht="15">
      <c r="A104" s="77"/>
      <c r="B104" s="59"/>
      <c r="C104" s="77"/>
      <c r="D104" s="77"/>
      <c r="F104" s="77"/>
    </row>
    <row r="105" spans="1:6" ht="15">
      <c r="A105" s="77"/>
      <c r="B105" s="59"/>
      <c r="C105" s="77"/>
      <c r="D105" s="77"/>
      <c r="F105" s="77"/>
    </row>
    <row r="106" spans="1:6" ht="15">
      <c r="A106" s="77"/>
      <c r="B106" s="59"/>
      <c r="C106" s="77"/>
      <c r="D106" s="77"/>
      <c r="F106" s="77"/>
    </row>
    <row r="107" spans="1:6" ht="15">
      <c r="A107" s="77"/>
      <c r="B107" s="59"/>
      <c r="C107" s="77"/>
      <c r="D107" s="77"/>
      <c r="F107" s="77"/>
    </row>
    <row r="108" spans="1:6" ht="15">
      <c r="A108" s="77"/>
      <c r="B108" s="59"/>
      <c r="C108" s="77"/>
      <c r="D108" s="77"/>
      <c r="F108" s="77"/>
    </row>
    <row r="109" spans="1:6" ht="15">
      <c r="A109" s="77"/>
      <c r="B109" s="59"/>
      <c r="C109" s="77"/>
      <c r="D109" s="77"/>
      <c r="F109" s="77"/>
    </row>
    <row r="110" spans="1:6" ht="15">
      <c r="A110" s="77"/>
      <c r="B110" s="59"/>
      <c r="C110" s="77"/>
      <c r="D110" s="77"/>
      <c r="F110" s="77"/>
    </row>
    <row r="111" spans="1:6" ht="15">
      <c r="A111" s="77"/>
      <c r="B111" s="59"/>
      <c r="C111" s="77"/>
      <c r="D111" s="77"/>
      <c r="F111" s="77"/>
    </row>
    <row r="112" spans="1:6" ht="15">
      <c r="A112" s="77"/>
      <c r="B112" s="59"/>
      <c r="C112" s="77"/>
      <c r="D112" s="77"/>
      <c r="F112" s="77"/>
    </row>
    <row r="113" spans="1:6" ht="15">
      <c r="A113" s="77"/>
      <c r="B113" s="59"/>
      <c r="C113" s="77"/>
      <c r="D113" s="77"/>
      <c r="F113" s="77"/>
    </row>
    <row r="114" spans="1:6" ht="15">
      <c r="A114" s="77"/>
      <c r="B114" s="59"/>
      <c r="C114" s="77"/>
      <c r="D114" s="77"/>
      <c r="F114" s="77"/>
    </row>
    <row r="115" spans="1:6" ht="15">
      <c r="A115" s="77"/>
      <c r="B115" s="59"/>
      <c r="C115" s="77"/>
      <c r="D115" s="77"/>
      <c r="F115" s="77"/>
    </row>
    <row r="116" spans="1:6" ht="15">
      <c r="A116" s="77"/>
      <c r="B116" s="59"/>
      <c r="C116" s="77"/>
      <c r="D116" s="77"/>
      <c r="F116" s="77"/>
    </row>
    <row r="117" spans="1:6" ht="15">
      <c r="A117" s="77"/>
      <c r="B117" s="59"/>
      <c r="C117" s="77"/>
      <c r="D117" s="77"/>
      <c r="F117" s="77"/>
    </row>
    <row r="118" spans="1:6" ht="15">
      <c r="A118" s="77"/>
      <c r="B118" s="59"/>
      <c r="C118" s="77"/>
      <c r="D118" s="77"/>
      <c r="F118" s="77"/>
    </row>
    <row r="119" spans="1:6" ht="15">
      <c r="A119" s="77"/>
      <c r="B119" s="59"/>
      <c r="C119" s="77"/>
      <c r="D119" s="77"/>
      <c r="F119" s="77"/>
    </row>
    <row r="120" spans="1:6" ht="15">
      <c r="A120" s="77"/>
      <c r="B120" s="59"/>
      <c r="C120" s="77"/>
      <c r="D120" s="77"/>
      <c r="F120" s="77"/>
    </row>
    <row r="121" spans="1:6" ht="15">
      <c r="A121" s="77"/>
      <c r="B121" s="59"/>
      <c r="C121" s="77"/>
      <c r="D121" s="77"/>
      <c r="F121" s="77"/>
    </row>
    <row r="122" spans="1:6" ht="15">
      <c r="A122" s="77"/>
      <c r="B122" s="59"/>
      <c r="C122" s="77"/>
      <c r="D122" s="77"/>
      <c r="F122" s="77"/>
    </row>
    <row r="123" spans="1:6" ht="15">
      <c r="A123" s="77"/>
      <c r="B123" s="59"/>
      <c r="C123" s="77"/>
      <c r="D123" s="77"/>
      <c r="F123" s="77"/>
    </row>
    <row r="124" spans="1:6" ht="15">
      <c r="A124" s="77"/>
      <c r="B124" s="59"/>
      <c r="C124" s="77"/>
      <c r="D124" s="77"/>
      <c r="F124" s="77"/>
    </row>
    <row r="125" spans="1:6" ht="15">
      <c r="A125" s="77"/>
      <c r="B125" s="59"/>
      <c r="C125" s="77"/>
      <c r="D125" s="77"/>
      <c r="F125" s="77"/>
    </row>
    <row r="126" spans="1:6" ht="15">
      <c r="A126" s="77"/>
      <c r="B126" s="59"/>
      <c r="C126" s="77"/>
      <c r="D126" s="77"/>
      <c r="F126" s="77"/>
    </row>
    <row r="127" spans="1:6" ht="15">
      <c r="A127" s="77"/>
      <c r="B127" s="59"/>
      <c r="C127" s="77"/>
      <c r="D127" s="77"/>
      <c r="F127" s="77"/>
    </row>
    <row r="128" spans="1:6" ht="15">
      <c r="A128" s="77"/>
      <c r="B128" s="59"/>
      <c r="C128" s="77"/>
      <c r="D128" s="77"/>
      <c r="F128" s="77"/>
    </row>
    <row r="129" spans="1:6" ht="15">
      <c r="A129" s="77"/>
      <c r="B129" s="59"/>
      <c r="C129" s="77"/>
      <c r="D129" s="77"/>
      <c r="F129" s="77"/>
    </row>
    <row r="130" spans="1:6" ht="15">
      <c r="A130" s="77"/>
      <c r="B130" s="59"/>
      <c r="C130" s="77"/>
      <c r="D130" s="77"/>
      <c r="F130" s="77"/>
    </row>
    <row r="131" spans="1:6" ht="15">
      <c r="A131" s="77"/>
      <c r="B131" s="59"/>
      <c r="C131" s="77"/>
      <c r="D131" s="77"/>
      <c r="F131" s="77"/>
    </row>
    <row r="132" spans="1:6" ht="15">
      <c r="A132" s="77"/>
      <c r="B132" s="59"/>
      <c r="C132" s="77"/>
      <c r="D132" s="77"/>
      <c r="F132" s="77"/>
    </row>
    <row r="133" spans="1:6" ht="15">
      <c r="A133" s="77"/>
      <c r="B133" s="59"/>
      <c r="C133" s="77"/>
      <c r="D133" s="77"/>
      <c r="F133" s="77"/>
    </row>
    <row r="134" spans="1:6" ht="15">
      <c r="A134" s="77"/>
      <c r="B134" s="59"/>
      <c r="C134" s="77"/>
      <c r="D134" s="77"/>
      <c r="F134" s="77"/>
    </row>
    <row r="135" spans="1:6" ht="15">
      <c r="A135" s="77"/>
      <c r="B135" s="59"/>
      <c r="C135" s="77"/>
      <c r="D135" s="77"/>
      <c r="F135" s="77"/>
    </row>
    <row r="136" spans="1:6" ht="15">
      <c r="A136" s="77"/>
      <c r="B136" s="59"/>
      <c r="C136" s="77"/>
      <c r="D136" s="77"/>
      <c r="F136" s="77"/>
    </row>
    <row r="137" spans="1:6" ht="15">
      <c r="A137" s="77"/>
      <c r="B137" s="59"/>
      <c r="C137" s="77"/>
      <c r="D137" s="77"/>
      <c r="F137" s="77"/>
    </row>
    <row r="138" spans="1:6" ht="15">
      <c r="A138" s="77"/>
      <c r="B138" s="59"/>
      <c r="C138" s="77"/>
      <c r="D138" s="77"/>
      <c r="F138" s="77"/>
    </row>
    <row r="139" spans="1:6" ht="15">
      <c r="A139" s="77"/>
      <c r="B139" s="59"/>
      <c r="C139" s="77"/>
      <c r="D139" s="77"/>
      <c r="F139" s="77"/>
    </row>
    <row r="140" spans="1:6" ht="15">
      <c r="A140" s="77"/>
      <c r="B140" s="59"/>
      <c r="C140" s="77"/>
      <c r="D140" s="77"/>
      <c r="F140" s="77"/>
    </row>
    <row r="141" spans="1:6" ht="15">
      <c r="A141" s="77"/>
      <c r="B141" s="59"/>
      <c r="C141" s="77"/>
      <c r="D141" s="77"/>
      <c r="F141" s="77"/>
    </row>
    <row r="142" spans="1:6" ht="15">
      <c r="A142" s="77"/>
      <c r="B142" s="59"/>
      <c r="C142" s="77"/>
      <c r="D142" s="77"/>
      <c r="F142" s="77"/>
    </row>
    <row r="143" spans="1:6" ht="15">
      <c r="A143" s="77"/>
      <c r="B143" s="59"/>
      <c r="C143" s="77"/>
      <c r="D143" s="77"/>
      <c r="F143" s="77"/>
    </row>
    <row r="144" spans="1:6" ht="15">
      <c r="A144" s="77"/>
      <c r="B144" s="59"/>
      <c r="C144" s="77"/>
      <c r="D144" s="77"/>
      <c r="F144" s="77"/>
    </row>
    <row r="145" spans="1:6" ht="15">
      <c r="A145" s="77"/>
      <c r="B145" s="59"/>
      <c r="C145" s="77"/>
      <c r="D145" s="77"/>
      <c r="F145" s="77"/>
    </row>
    <row r="146" spans="1:6" ht="15">
      <c r="A146" s="77"/>
      <c r="B146" s="59"/>
      <c r="C146" s="77"/>
      <c r="D146" s="77"/>
      <c r="F146" s="77"/>
    </row>
    <row r="147" spans="1:6" ht="15">
      <c r="A147" s="77"/>
      <c r="B147" s="59"/>
      <c r="C147" s="77"/>
      <c r="D147" s="77"/>
      <c r="F147" s="77"/>
    </row>
    <row r="148" spans="1:6" ht="15">
      <c r="A148" s="77"/>
      <c r="B148" s="59"/>
      <c r="C148" s="77"/>
      <c r="D148" s="77"/>
      <c r="F148" s="77"/>
    </row>
    <row r="149" spans="1:6" ht="15">
      <c r="A149" s="77"/>
      <c r="B149" s="59"/>
      <c r="C149" s="77"/>
      <c r="D149" s="77"/>
      <c r="F149" s="77"/>
    </row>
    <row r="150" spans="1:6" ht="15">
      <c r="A150" s="77"/>
      <c r="B150" s="59"/>
      <c r="C150" s="77"/>
      <c r="D150" s="77"/>
      <c r="F150" s="77"/>
    </row>
    <row r="151" spans="1:6" ht="15">
      <c r="A151" s="77"/>
      <c r="B151" s="59"/>
      <c r="C151" s="77"/>
      <c r="D151" s="77"/>
      <c r="F151" s="77"/>
    </row>
    <row r="152" ht="15">
      <c r="B152" s="21"/>
    </row>
    <row r="153" ht="15">
      <c r="B153" s="21"/>
    </row>
    <row r="154" ht="15">
      <c r="B154" s="21"/>
    </row>
    <row r="155" ht="15">
      <c r="B155" s="21"/>
    </row>
    <row r="156" ht="15">
      <c r="B156" s="21"/>
    </row>
    <row r="157" ht="15">
      <c r="B157" s="21"/>
    </row>
    <row r="158" ht="15">
      <c r="B158" s="21"/>
    </row>
    <row r="159" ht="15">
      <c r="B159" s="21"/>
    </row>
    <row r="160" ht="15">
      <c r="B160" s="21"/>
    </row>
    <row r="161" ht="15">
      <c r="B161" s="21"/>
    </row>
    <row r="162" ht="15">
      <c r="B162" s="21"/>
    </row>
    <row r="163" ht="15">
      <c r="B163" s="21"/>
    </row>
    <row r="164" ht="15">
      <c r="B164" s="21"/>
    </row>
    <row r="165" ht="15">
      <c r="B165" s="21"/>
    </row>
    <row r="166" ht="15">
      <c r="B166" s="21"/>
    </row>
    <row r="167" ht="15">
      <c r="B167" s="21"/>
    </row>
    <row r="168" ht="15">
      <c r="B168" s="21"/>
    </row>
    <row r="169" ht="15">
      <c r="B169" s="21"/>
    </row>
    <row r="170" ht="15">
      <c r="B170" s="21"/>
    </row>
    <row r="171" ht="15">
      <c r="B171" s="21"/>
    </row>
    <row r="172" ht="15">
      <c r="B172" s="21"/>
    </row>
    <row r="173" ht="15">
      <c r="B173" s="21"/>
    </row>
    <row r="174" ht="15">
      <c r="B174" s="21"/>
    </row>
    <row r="175" ht="15">
      <c r="B175" s="21"/>
    </row>
    <row r="176" ht="15">
      <c r="B176" s="21"/>
    </row>
    <row r="177" ht="15">
      <c r="B177" s="21"/>
    </row>
    <row r="178" ht="15">
      <c r="B178" s="21"/>
    </row>
    <row r="179" ht="15">
      <c r="B179" s="21"/>
    </row>
    <row r="180" ht="15">
      <c r="B180" s="21"/>
    </row>
    <row r="181" ht="15">
      <c r="B181" s="21"/>
    </row>
    <row r="182" ht="15">
      <c r="B182" s="21"/>
    </row>
    <row r="183" ht="15">
      <c r="B183" s="21"/>
    </row>
    <row r="184" ht="15">
      <c r="B184" s="21"/>
    </row>
    <row r="185" ht="15">
      <c r="B185" s="21"/>
    </row>
    <row r="186" ht="15">
      <c r="B186" s="21"/>
    </row>
    <row r="187" ht="15">
      <c r="B187" s="21"/>
    </row>
    <row r="188" ht="15">
      <c r="B188" s="21"/>
    </row>
    <row r="189" ht="15">
      <c r="B189" s="21"/>
    </row>
    <row r="190" ht="15">
      <c r="B190" s="21"/>
    </row>
    <row r="191" ht="15">
      <c r="B191" s="21"/>
    </row>
    <row r="192" ht="15">
      <c r="B192" s="21"/>
    </row>
    <row r="193" ht="15">
      <c r="B193" s="21"/>
    </row>
    <row r="194" ht="15">
      <c r="B194" s="21"/>
    </row>
    <row r="195" ht="15">
      <c r="B195" s="21"/>
    </row>
    <row r="196" ht="15">
      <c r="B196" s="21"/>
    </row>
    <row r="197" ht="15">
      <c r="B197" s="21"/>
    </row>
    <row r="198" ht="15">
      <c r="B198" s="21"/>
    </row>
    <row r="199" ht="15">
      <c r="B199" s="21"/>
    </row>
    <row r="200" ht="15">
      <c r="B200" s="21"/>
    </row>
    <row r="201" ht="15">
      <c r="B201" s="21"/>
    </row>
    <row r="202" ht="15">
      <c r="B202" s="21"/>
    </row>
    <row r="203" ht="15">
      <c r="B203" s="21"/>
    </row>
    <row r="204" ht="15">
      <c r="B204" s="21"/>
    </row>
    <row r="205" ht="15">
      <c r="B205" s="21"/>
    </row>
    <row r="206" ht="15">
      <c r="B206" s="21"/>
    </row>
    <row r="207" ht="15">
      <c r="B207" s="21"/>
    </row>
    <row r="208" ht="15">
      <c r="B208" s="21"/>
    </row>
    <row r="209" ht="15">
      <c r="B209" s="21"/>
    </row>
    <row r="210" ht="15">
      <c r="B210" s="21"/>
    </row>
    <row r="211" ht="15">
      <c r="B211" s="21"/>
    </row>
    <row r="212" ht="15">
      <c r="B212" s="21"/>
    </row>
    <row r="213" ht="15">
      <c r="B213" s="21"/>
    </row>
    <row r="214" ht="15">
      <c r="B214" s="21"/>
    </row>
    <row r="215" ht="15">
      <c r="B215" s="21"/>
    </row>
    <row r="216" ht="15">
      <c r="B216" s="21"/>
    </row>
    <row r="217" ht="15">
      <c r="B217" s="21"/>
    </row>
    <row r="218" ht="15">
      <c r="B218" s="21"/>
    </row>
    <row r="219" ht="15">
      <c r="B219" s="21"/>
    </row>
    <row r="220" ht="15">
      <c r="B220" s="21"/>
    </row>
    <row r="221" ht="15">
      <c r="B221" s="21"/>
    </row>
    <row r="222" ht="15">
      <c r="B222" s="21"/>
    </row>
    <row r="223" ht="15">
      <c r="B223" s="21"/>
    </row>
    <row r="224" ht="15">
      <c r="B224" s="21"/>
    </row>
    <row r="225" ht="15">
      <c r="B225" s="21"/>
    </row>
    <row r="226" ht="15">
      <c r="B226" s="21"/>
    </row>
    <row r="227" ht="15">
      <c r="B227" s="21"/>
    </row>
    <row r="228" ht="15">
      <c r="B228" s="21"/>
    </row>
    <row r="229" ht="15">
      <c r="B229" s="21"/>
    </row>
    <row r="230" ht="15">
      <c r="B230" s="21"/>
    </row>
    <row r="231" ht="15">
      <c r="B231" s="21"/>
    </row>
    <row r="232" ht="15">
      <c r="B232" s="21"/>
    </row>
    <row r="233" ht="15">
      <c r="B233" s="21"/>
    </row>
    <row r="234" ht="15">
      <c r="B234" s="21"/>
    </row>
    <row r="235" ht="15">
      <c r="B235" s="21"/>
    </row>
    <row r="236" ht="15">
      <c r="B236" s="21"/>
    </row>
    <row r="237" ht="15">
      <c r="B237" s="21"/>
    </row>
    <row r="238" ht="15">
      <c r="B238" s="21"/>
    </row>
    <row r="239" ht="15">
      <c r="B239" s="21"/>
    </row>
    <row r="240" ht="15">
      <c r="B240" s="21"/>
    </row>
    <row r="241" ht="15">
      <c r="B241" s="21"/>
    </row>
    <row r="242" ht="15">
      <c r="B242" s="21"/>
    </row>
    <row r="243" ht="15">
      <c r="B243" s="21"/>
    </row>
    <row r="244" ht="15">
      <c r="B244" s="21"/>
    </row>
    <row r="245" ht="15">
      <c r="B245" s="21"/>
    </row>
    <row r="246" ht="15">
      <c r="B246" s="21"/>
    </row>
    <row r="247" ht="15">
      <c r="B247" s="21"/>
    </row>
    <row r="248" ht="15">
      <c r="B248" s="21"/>
    </row>
    <row r="249" ht="15">
      <c r="B249" s="21"/>
    </row>
    <row r="250" ht="15">
      <c r="B250" s="21"/>
    </row>
    <row r="251" ht="15">
      <c r="B251" s="21"/>
    </row>
    <row r="252" ht="15">
      <c r="B252" s="21"/>
    </row>
    <row r="253" ht="15">
      <c r="B253" s="21"/>
    </row>
    <row r="254" ht="15">
      <c r="B254" s="21"/>
    </row>
    <row r="255" ht="15">
      <c r="B255" s="21"/>
    </row>
    <row r="256" ht="15">
      <c r="B256" s="21"/>
    </row>
    <row r="257" ht="15">
      <c r="B257" s="21"/>
    </row>
  </sheetData>
  <sheetProtection/>
  <printOptions/>
  <pageMargins left="0.27" right="0.28" top="1" bottom="1" header="0" footer="0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B15" sqref="B15"/>
    </sheetView>
  </sheetViews>
  <sheetFormatPr defaultColWidth="11.421875" defaultRowHeight="15"/>
  <cols>
    <col min="1" max="1" width="21.7109375" style="68" customWidth="1"/>
    <col min="2" max="2" width="33.140625" style="67" customWidth="1"/>
    <col min="3" max="3" width="44.140625" style="67" customWidth="1"/>
    <col min="4" max="16384" width="11.421875" style="67" customWidth="1"/>
  </cols>
  <sheetData>
    <row r="1" spans="1:3" ht="15">
      <c r="A1" s="83" t="s">
        <v>69</v>
      </c>
      <c r="B1" s="83" t="s">
        <v>70</v>
      </c>
      <c r="C1" s="83" t="s">
        <v>71</v>
      </c>
    </row>
    <row r="2" spans="1:3" ht="45">
      <c r="A2" s="83" t="s">
        <v>63</v>
      </c>
      <c r="B2" s="79" t="s">
        <v>73</v>
      </c>
      <c r="C2" s="79" t="s">
        <v>72</v>
      </c>
    </row>
    <row r="3" spans="1:3" ht="30">
      <c r="A3" s="83" t="s">
        <v>64</v>
      </c>
      <c r="B3" s="72" t="s">
        <v>161</v>
      </c>
      <c r="C3" s="79" t="s">
        <v>74</v>
      </c>
    </row>
    <row r="4" spans="1:3" ht="15">
      <c r="A4" s="83" t="s">
        <v>65</v>
      </c>
      <c r="B4" s="72" t="s">
        <v>162</v>
      </c>
      <c r="C4" s="72" t="s">
        <v>163</v>
      </c>
    </row>
    <row r="5" spans="1:3" ht="30">
      <c r="A5" s="83" t="s">
        <v>66</v>
      </c>
      <c r="B5" s="79" t="s">
        <v>75</v>
      </c>
      <c r="C5" s="79" t="s">
        <v>76</v>
      </c>
    </row>
    <row r="6" spans="1:3" ht="60">
      <c r="A6" s="83" t="s">
        <v>67</v>
      </c>
      <c r="B6" s="79" t="s">
        <v>164</v>
      </c>
      <c r="C6" s="79" t="s">
        <v>77</v>
      </c>
    </row>
    <row r="7" spans="1:3" ht="45">
      <c r="A7" s="83" t="s">
        <v>68</v>
      </c>
      <c r="B7" s="79" t="s">
        <v>78</v>
      </c>
      <c r="C7" s="79" t="s">
        <v>79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</dc:creator>
  <cp:keywords/>
  <dc:description/>
  <cp:lastModifiedBy>blanca</cp:lastModifiedBy>
  <cp:lastPrinted>2016-10-27T08:59:07Z</cp:lastPrinted>
  <dcterms:created xsi:type="dcterms:W3CDTF">2016-10-09T10:28:24Z</dcterms:created>
  <dcterms:modified xsi:type="dcterms:W3CDTF">2016-10-29T16:58:37Z</dcterms:modified>
  <cp:category/>
  <cp:version/>
  <cp:contentType/>
  <cp:contentStatus/>
</cp:coreProperties>
</file>